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bb\Desktop\"/>
    </mc:Choice>
  </mc:AlternateContent>
  <bookViews>
    <workbookView xWindow="0" yWindow="225" windowWidth="14520" windowHeight="13500" tabRatio="887"/>
  </bookViews>
  <sheets>
    <sheet name="Titelblatt" sheetId="94" r:id="rId1"/>
    <sheet name="Anleitung" sheetId="80" r:id="rId2"/>
    <sheet name="Übersicht" sheetId="52" r:id="rId3"/>
    <sheet name="Inhaltsv." sheetId="28" r:id="rId4"/>
    <sheet name="Aufteilung der Norm" sheetId="26" r:id="rId5"/>
    <sheet name="Definitionen" sheetId="48" r:id="rId6"/>
    <sheet name="1.1 Kombiger. Hangeln+Klettern" sheetId="31" r:id="rId7"/>
    <sheet name="1.2 Pyramide" sheetId="45" r:id="rId8"/>
    <sheet name="1.3 Kletterhaus" sheetId="34" r:id="rId9"/>
    <sheet name="1.4 Spielhaus, bekletterbar" sheetId="37" r:id="rId10"/>
    <sheet name="2.1 Hängeschaukel" sheetId="68" r:id="rId11"/>
    <sheet name="2.2 Gondelschaukel" sheetId="104" r:id="rId12"/>
    <sheet name="2.3 Kontaktschaukel" sheetId="100" r:id="rId13"/>
    <sheet name="2.4 Hängematte" sheetId="101" r:id="rId14"/>
    <sheet name="2.5 Einpunktschaukel" sheetId="114" r:id="rId15"/>
    <sheet name="3.1 Hangrutsche" sheetId="75" r:id="rId16"/>
    <sheet name="3.2 Freistehende Rutsche" sheetId="67" r:id="rId17"/>
    <sheet name="3.3 Kombinierte Rutsche" sheetId="64" r:id="rId18"/>
    <sheet name="3.4 Spielturm mit Spiralrutsche" sheetId="40" r:id="rId19"/>
    <sheet name="4.1 Seilbahn" sheetId="71" r:id="rId20"/>
    <sheet name="5.1 Klassisches Karussell" sheetId="117" r:id="rId21"/>
    <sheet name="5.2 Klass. Karussell hoch" sheetId="118" r:id="rId22"/>
    <sheet name="5.3 Kletterbaum, drehbar" sheetId="119" r:id="rId23"/>
    <sheet name="5.4 Kletterbaum mit Sitzen" sheetId="120" r:id="rId24"/>
    <sheet name="5.5 Rundlauf" sheetId="121" r:id="rId25"/>
    <sheet name="5.6 Drehscheibe" sheetId="122" r:id="rId26"/>
    <sheet name="6.1 Wippschaukel" sheetId="92" r:id="rId27"/>
    <sheet name="6.2 1-Punkt-Wippgerät" sheetId="112" r:id="rId28"/>
    <sheet name="6.3 Mehrpunkt-Wippgerät" sheetId="113" r:id="rId29"/>
    <sheet name="6.4 Schwingwippe" sheetId="105" r:id="rId30"/>
    <sheet name="6.5 Doppelfederwippe" sheetId="87" r:id="rId31"/>
    <sheet name="7.1 Spielplatzbeurteilung" sheetId="77" r:id="rId32"/>
    <sheet name="7.2 Inspektionen" sheetId="76" r:id="rId33"/>
    <sheet name="7.3 Fangstellen" sheetId="30" r:id="rId34"/>
    <sheet name="7.4 Prüfkörper Fangstellen" sheetId="111" r:id="rId35"/>
    <sheet name="7.5 Kontrollblatt" sheetId="79" r:id="rId36"/>
    <sheet name="7.6 Fundamente" sheetId="115" r:id="rId37"/>
    <sheet name="7.7 Stossdämpfende  Materialien" sheetId="116" r:id="rId38"/>
    <sheet name="RISK Erläuterungen" sheetId="108" r:id="rId39"/>
    <sheet name="RISK Gewichtung" sheetId="109" r:id="rId40"/>
    <sheet name="RISK Beurteilung" sheetId="110" r:id="rId41"/>
  </sheets>
  <externalReferences>
    <externalReference r:id="rId42"/>
    <externalReference r:id="rId43"/>
    <externalReference r:id="rId44"/>
    <externalReference r:id="rId45"/>
  </externalReferences>
  <definedNames>
    <definedName name="A_Hutte" localSheetId="8">'1.3 Kletterhaus'!$A$1:$F$38</definedName>
    <definedName name="A_Pyramide" localSheetId="7">'1.2 Pyramide'!$A$1:$F$40</definedName>
    <definedName name="Angle_escalier" localSheetId="36">#REF!</definedName>
    <definedName name="Angle_escalier" localSheetId="37">#REF!</definedName>
    <definedName name="Angle_escalier">#REF!</definedName>
    <definedName name="AParallélépipède" localSheetId="6">'1.1 Kombiger. Hangeln+Klettern'!$A$1:$F$37</definedName>
    <definedName name="Applicable_à_non_page_3" localSheetId="36">#REF!</definedName>
    <definedName name="Applicable_à_non_page_3" localSheetId="37">#REF!</definedName>
    <definedName name="Applicable_à_non_page_3">#REF!</definedName>
    <definedName name="Applicable_à_page_1" localSheetId="36">#REF!</definedName>
    <definedName name="Applicable_à_page_1" localSheetId="37">#REF!</definedName>
    <definedName name="Applicable_à_page_1">#REF!</definedName>
    <definedName name="Applicable_à_page_2" localSheetId="36">#REF!</definedName>
    <definedName name="Applicable_à_page_2" localSheetId="37">#REF!</definedName>
    <definedName name="Applicable_à_page_2">#REF!</definedName>
    <definedName name="Balançoire_fléau" localSheetId="26">'6.1 Wippschaukel'!$A$1:$F$40</definedName>
    <definedName name="Balançoire_fléau" localSheetId="27">'6.2 1-Punkt-Wippgerät'!$B$1:$G$39</definedName>
    <definedName name="Balançoire_fléau" localSheetId="28">'6.3 Mehrpunkt-Wippgerät'!$A$1:$F$39</definedName>
    <definedName name="Balançoire_fléau" localSheetId="29">'6.4 Schwingwippe'!$A$1:$F$40</definedName>
    <definedName name="Balançoire_fléau">#REF!</definedName>
    <definedName name="Balançoire_rotative_et_oscillante_selon_EN_1176_6__2008">'6.5 Doppelfederwippe'!$A$1:$F$39</definedName>
    <definedName name="Balançoire_suspendue" localSheetId="10">'2.1 Hängeschaukel'!$K$1:$Q$44</definedName>
    <definedName name="Balançoire_suspendue" localSheetId="11">'2.2 Gondelschaukel'!$K$1:$Q$42</definedName>
    <definedName name="Balançoire_suspendue" localSheetId="12">'2.3 Kontaktschaukel'!$K$1:$Q$42</definedName>
    <definedName name="Balançoire_suspendue" localSheetId="13">'2.4 Hängematte'!$K$1:$Q$38</definedName>
    <definedName name="Balançoire_suspendue" localSheetId="14">'2.5 Einpunktschaukel'!$K$1:$Q$39</definedName>
    <definedName name="Cabane">'1.4 Spielhaus, bekletterbar'!$A$1:$G$38</definedName>
    <definedName name="Calcul_balançoire_EXPLICATIONS" localSheetId="11">'2.2 Gondelschaukel'!$L$16</definedName>
    <definedName name="Calcul_balançoire_EXPLICATIONS" localSheetId="12">'2.3 Kontaktschaukel'!$L$16</definedName>
    <definedName name="Calcul_balançoire_EXPLICATIONS" localSheetId="13">'2.4 Hängematte'!$L$16</definedName>
    <definedName name="Calcul_balançoire_EXPLICATIONS" localSheetId="14">'2.5 Einpunktschaukel'!$L$16</definedName>
    <definedName name="Calcul_balançoire_EXPLICATIONS">'2.1 Hängeschaukel'!$L$16</definedName>
    <definedName name="Cheval_bascule" localSheetId="15">'3.1 Hangrutsche'!$A$1:$H$50</definedName>
    <definedName name="Cheval_bascule" localSheetId="16">'3.2 Freistehende Rutsche'!$A$1:$H$44</definedName>
    <definedName name="Cheval_bascule" localSheetId="27">#REF!</definedName>
    <definedName name="Cheval_bascule" localSheetId="28">#REF!</definedName>
    <definedName name="Cheval_bascule" localSheetId="36">'7.6 Fundamente'!$A$1:$E$32</definedName>
    <definedName name="Cheval_bascule">#REF!</definedName>
    <definedName name="CL_1">'RISK Beurteilung'!$A$1:$P$52</definedName>
    <definedName name="CL_2">#REF!</definedName>
    <definedName name="CL_3">#REF!</definedName>
    <definedName name="Commentaires_escarpolette" localSheetId="36">'7.6 Fundamente'!#REF!</definedName>
    <definedName name="Commentaires_escarpolette" localSheetId="37">#REF!</definedName>
    <definedName name="Commentaires_tour_grimpe" localSheetId="17">'3.3 Kombinierte Rutsche'!$F$3:$N$45</definedName>
    <definedName name="Commentaires_tour_grimpe" localSheetId="18">'3.4 Spielturm mit Spiralrutsche'!$G$3:$O$41</definedName>
    <definedName name="Commentaires_tour_grimpe" localSheetId="22">'5.3 Kletterbaum, drehbar'!$H$2:$O$45</definedName>
    <definedName name="contrôl_aires_jeu">'7.2 Inspektionen'!$A$1:$B$60</definedName>
    <definedName name="Croquis_contr_escarpolette" localSheetId="37">#REF!</definedName>
    <definedName name="Croquis_contr_escarpolette">#REF!</definedName>
    <definedName name="Croquis_contr_toboggan" localSheetId="37">#REF!</definedName>
    <definedName name="Croquis_contr_toboggan">#REF!</definedName>
    <definedName name="Croquis_contre_tour_grimpe" localSheetId="37">#REF!</definedName>
    <definedName name="Croquis_contre_tour_grimpe">#REF!</definedName>
    <definedName name="Croquis_hutte" localSheetId="7">'1.2 Pyramide'!$A$1:$F$40</definedName>
    <definedName name="Croquis_hutte" localSheetId="9">'1.4 Spielhaus, bekletterbar'!$A$1:$F$36</definedName>
    <definedName name="Croquis_hutte">'1.3 Kletterhaus'!$A$1:$F$40</definedName>
    <definedName name="Croquis_manège_arbre_standard" localSheetId="27">#REF!</definedName>
    <definedName name="Croquis_manège_arbre_standard" localSheetId="28">#REF!</definedName>
    <definedName name="Croquis_manège_arbre_standard" localSheetId="37">#REF!</definedName>
    <definedName name="Croquis_manège_arbre_standard">#REF!</definedName>
    <definedName name="Croquis_manège_double_oscillant" localSheetId="15">'3.1 Hangrutsche'!$A$1:$H$50</definedName>
    <definedName name="Croquis_manège_double_oscillant" localSheetId="16">'3.2 Freistehende Rutsche'!$A$1:$H$44</definedName>
    <definedName name="Croquis_manège_double_oscillant" localSheetId="25">'5.6 Drehscheibe'!$A$1:$G$39</definedName>
    <definedName name="Croquis_manège_double_oscillant" localSheetId="27">#REF!</definedName>
    <definedName name="Croquis_manège_double_oscillant" localSheetId="28">#REF!</definedName>
    <definedName name="Croquis_manège_double_oscillant" localSheetId="30">'6.5 Doppelfederwippe'!$A$1:$F$39</definedName>
    <definedName name="Croquis_manège_double_oscillant" localSheetId="36">'7.6 Fundamente'!$A$1:$E$32</definedName>
    <definedName name="Croquis_manège_double_oscillant">#REF!</definedName>
    <definedName name="Croquis_manège_sièges_suspendus" localSheetId="24">'5.5 Rundlauf'!$A$1:$G$40</definedName>
    <definedName name="Croquis_manège_sièges_suspendus" localSheetId="27">#REF!</definedName>
    <definedName name="Croquis_manège_sièges_suspendus" localSheetId="28">#REF!</definedName>
    <definedName name="Croquis_manège_sièges_suspendus" localSheetId="37">#REF!</definedName>
    <definedName name="Croquis_manège_sièges_suspendus">#REF!</definedName>
    <definedName name="Croquis_parallépipède" localSheetId="7">'1.2 Pyramide'!$A$1:$G$40</definedName>
    <definedName name="Croquis_parallépipède" localSheetId="8">'1.3 Kletterhaus'!$A$1:$G$38</definedName>
    <definedName name="Croquis_parallépipède" localSheetId="9">'1.4 Spielhaus, bekletterbar'!$A$1:$G$36</definedName>
    <definedName name="Croquis_parallépipède">'1.1 Kombiger. Hangeln+Klettern'!$A$1:$F$38</definedName>
    <definedName name="Définitions">Definitionen!$A$1:$B$16</definedName>
    <definedName name="Dessin_calcul_escarpolette" localSheetId="9">'1.4 Spielhaus, bekletterbar'!$A$1:$F$36</definedName>
    <definedName name="Dessin_calcul_escarpolette" localSheetId="10">'2.1 Hängeschaukel'!$A$1:$I$42</definedName>
    <definedName name="Dessin_calcul_escarpolette" localSheetId="11">'2.2 Gondelschaukel'!$A$1:$I$40</definedName>
    <definedName name="Dessin_calcul_escarpolette" localSheetId="12">'2.3 Kontaktschaukel'!$A$1:$I$40</definedName>
    <definedName name="Dessin_calcul_escarpolette" localSheetId="13">'2.4 Hängematte'!$A$1:$I$36</definedName>
    <definedName name="Dessin_calcul_escarpolette" localSheetId="14">'2.5 Einpunktschaukel'!$A$1:$I$37</definedName>
    <definedName name="Dessin_calcul_escarpolette" localSheetId="15">'3.1 Hangrutsche'!$A$1:$H$50</definedName>
    <definedName name="Dessin_calcul_escarpolette" localSheetId="16">'3.2 Freistehende Rutsche'!$A$1:$H$44</definedName>
    <definedName name="Dessin_calcul_escarpolette" localSheetId="20">'5.1 Klassisches Karussell'!$A$1:$G$40</definedName>
    <definedName name="Dessin_calcul_escarpolette" localSheetId="21">'5.2 Klass. Karussell hoch'!$A$1:$G$37</definedName>
    <definedName name="Dessin_calcul_escarpolette" localSheetId="23">'5.4 Kletterbaum mit Sitzen'!$A$1:$G$40</definedName>
    <definedName name="Dessin_calcul_escarpolette" localSheetId="24">'5.5 Rundlauf'!$A$1:$G$38</definedName>
    <definedName name="Dessin_calcul_escarpolette" localSheetId="25">'5.6 Drehscheibe'!$A$1:$G$38</definedName>
    <definedName name="Dessin_calcul_escarpolette" localSheetId="26">'6.1 Wippschaukel'!$A$1:$F$39</definedName>
    <definedName name="Dessin_calcul_escarpolette" localSheetId="27">'6.2 1-Punkt-Wippgerät'!$B$1:$G$38</definedName>
    <definedName name="Dessin_calcul_escarpolette" localSheetId="28">'6.3 Mehrpunkt-Wippgerät'!$A$1:$F$38</definedName>
    <definedName name="Dessin_calcul_escarpolette" localSheetId="29">'6.4 Schwingwippe'!$A$1:$F$39</definedName>
    <definedName name="Dessin_calcul_escarpolette" localSheetId="30">'6.5 Doppelfederwippe'!$A$1:$F$38</definedName>
    <definedName name="Dessin_calcul_escarpolette" localSheetId="36">'7.6 Fundamente'!$A$1:$E$32</definedName>
    <definedName name="Dessin_calcul_escarpolette" localSheetId="37">#REF!</definedName>
    <definedName name="Dessin_calcul_tour" localSheetId="17">'3.3 Kombinierte Rutsche'!$A$1:$E$43</definedName>
    <definedName name="Dessin_calcul_tour" localSheetId="18">'3.4 Spielturm mit Spiralrutsche'!$A$1:$F$40</definedName>
    <definedName name="Dessin_calcul_tour" localSheetId="22">'5.3 Kletterbaum, drehbar'!$A$1:$G$45</definedName>
    <definedName name="_xlnm.Print_Area" localSheetId="6">'1.1 Kombiger. Hangeln+Klettern'!$A$1:$F$38</definedName>
    <definedName name="_xlnm.Print_Area" localSheetId="7">'1.2 Pyramide'!$A$1:$F$41</definedName>
    <definedName name="_xlnm.Print_Area" localSheetId="8">'1.3 Kletterhaus'!$A$1:$F$40</definedName>
    <definedName name="_xlnm.Print_Area" localSheetId="9">'1.4 Spielhaus, bekletterbar'!$A$1:$F$38</definedName>
    <definedName name="_xlnm.Print_Area" localSheetId="10">'2.1 Hängeschaukel'!$A$1:$I$42</definedName>
    <definedName name="_xlnm.Print_Area" localSheetId="11">'2.2 Gondelschaukel'!$A$1:$I$40</definedName>
    <definedName name="_xlnm.Print_Area" localSheetId="12">'2.3 Kontaktschaukel'!$A$1:$I$40</definedName>
    <definedName name="_xlnm.Print_Area" localSheetId="13">'2.4 Hängematte'!$A$1:$I$36</definedName>
    <definedName name="_xlnm.Print_Area" localSheetId="14">'2.5 Einpunktschaukel'!$A$1:$I$37</definedName>
    <definedName name="_xlnm.Print_Area" localSheetId="15">'3.1 Hangrutsche'!$A$1:$H$53</definedName>
    <definedName name="_xlnm.Print_Area" localSheetId="16">'3.2 Freistehende Rutsche'!$A$1:$H$48</definedName>
    <definedName name="_xlnm.Print_Area" localSheetId="17">'3.3 Kombinierte Rutsche'!$A$1:$E$43</definedName>
    <definedName name="_xlnm.Print_Area" localSheetId="18">'3.4 Spielturm mit Spiralrutsche'!$A$1:$F$40</definedName>
    <definedName name="_xlnm.Print_Area" localSheetId="19">'4.1 Seilbahn'!$A$1:$M$48</definedName>
    <definedName name="_xlnm.Print_Area" localSheetId="20">'5.1 Klassisches Karussell'!$A$1:$G$41</definedName>
    <definedName name="_xlnm.Print_Area" localSheetId="21">'5.2 Klass. Karussell hoch'!$A$1:$G$39</definedName>
    <definedName name="_xlnm.Print_Area" localSheetId="22">'5.3 Kletterbaum, drehbar'!$A$1:$G$46</definedName>
    <definedName name="_xlnm.Print_Area" localSheetId="23">'5.4 Kletterbaum mit Sitzen'!$A$1:$G$45</definedName>
    <definedName name="_xlnm.Print_Area" localSheetId="24">'5.5 Rundlauf'!$A$1:$G$41</definedName>
    <definedName name="_xlnm.Print_Area" localSheetId="25">'5.6 Drehscheibe'!$A$1:$G$39</definedName>
    <definedName name="_xlnm.Print_Area" localSheetId="26">'6.1 Wippschaukel'!$A$1:$F$40</definedName>
    <definedName name="_xlnm.Print_Area" localSheetId="27">'6.2 1-Punkt-Wippgerät'!$A$1:$G$39</definedName>
    <definedName name="_xlnm.Print_Area" localSheetId="28">'6.3 Mehrpunkt-Wippgerät'!$A$1:$F$39</definedName>
    <definedName name="_xlnm.Print_Area" localSheetId="29">'6.4 Schwingwippe'!$A$1:$F$40</definedName>
    <definedName name="_xlnm.Print_Area" localSheetId="30">'6.5 Doppelfederwippe'!$A$1:$F$39</definedName>
    <definedName name="_xlnm.Print_Area" localSheetId="31">'7.1 Spielplatzbeurteilung'!$A$1:$B$61</definedName>
    <definedName name="_xlnm.Print_Area" localSheetId="32">'7.2 Inspektionen'!$A$1:$B$60</definedName>
    <definedName name="_xlnm.Print_Area" localSheetId="33">'7.3 Fangstellen'!$A$1:$G$12</definedName>
    <definedName name="_xlnm.Print_Area" localSheetId="34">'7.4 Prüfkörper Fangstellen'!$A$1:$B$36</definedName>
    <definedName name="_xlnm.Print_Area" localSheetId="35">'7.5 Kontrollblatt'!$A$1:$B$36</definedName>
    <definedName name="_xlnm.Print_Area" localSheetId="36">'7.6 Fundamente'!$A$1:$E$33</definedName>
    <definedName name="_xlnm.Print_Area" localSheetId="37">'7.7 Stossdämpfende  Materialien'!$A$1:$H$19</definedName>
    <definedName name="_xlnm.Print_Area" localSheetId="1">Anleitung!$A$1:$C$72</definedName>
    <definedName name="_xlnm.Print_Area" localSheetId="4">'Aufteilung der Norm'!$A$1:$F$20</definedName>
    <definedName name="_xlnm.Print_Area" localSheetId="5">Definitionen!$A$1:$B$15</definedName>
    <definedName name="_xlnm.Print_Area" localSheetId="3">Inhaltsv.!$A$1:$C$47</definedName>
    <definedName name="_xlnm.Print_Area" localSheetId="40">'RISK Beurteilung'!$A$1:$P$52</definedName>
    <definedName name="_xlnm.Print_Area" localSheetId="38">'RISK Erläuterungen'!$A$1:$B$15</definedName>
    <definedName name="_xlnm.Print_Area" localSheetId="39">'RISK Gewichtung'!$A$1:$B$19</definedName>
    <definedName name="_xlnm.Print_Area" localSheetId="0">Titelblatt!$A$1:$A$3</definedName>
    <definedName name="_xlnm.Print_Area" localSheetId="2">Übersicht!$A$1:$G$6</definedName>
    <definedName name="Erlaüterung_Schaukel">'2.1 Hängeschaukel'!$K$2:$R$43</definedName>
    <definedName name="Espace_libre_chute_2" localSheetId="36">#REF!</definedName>
    <definedName name="Espace_libre_chute_2" localSheetId="37">#REF!</definedName>
    <definedName name="Espace_libre_chute_2">#REF!</definedName>
    <definedName name="Espace_libre_et_chute_1" localSheetId="36">#REF!</definedName>
    <definedName name="Espace_libre_et_chute_1" localSheetId="37">#REF!</definedName>
    <definedName name="Espace_libre_et_chute_1">#REF!</definedName>
    <definedName name="Evaluation_du_risque_commentaires" localSheetId="36">'[1]Evaluation risque'!$R$9:$R$18</definedName>
    <definedName name="Evaluation_du_risque_commentaires" localSheetId="37">'[1]Evaluation risque'!$R$9:$R$18</definedName>
    <definedName name="Evaluation_du_risque_commentaires">'[2]Evaluation risque'!$R$9:$R$18</definedName>
    <definedName name="Evaluation_risque" localSheetId="37">'[1]Evaluation risque'!$A$1:$P$48</definedName>
    <definedName name="Evaluation_risque">'[1]Evaluation risque'!$A$1:$P$48</definedName>
    <definedName name="Explications">'RISK Erläuterungen'!$A$1:$B$14</definedName>
    <definedName name="Explications_TOUR_COMBINEE">'3.3 Kombinierte Rutsche'!$G$30</definedName>
    <definedName name="fiche_contrôle" localSheetId="34">'7.4 Prüfkörper Fangstellen'!$A$1:$B$36</definedName>
    <definedName name="fiche_contrôle">'7.5 Kontrollblatt'!$A$1:$B$36</definedName>
    <definedName name="Fondations" localSheetId="36">'7.6 Fundamente'!$A$1:$E$33</definedName>
    <definedName name="Fondations">#REF!</definedName>
    <definedName name="Hutte" localSheetId="8">'1.3 Kletterhaus'!$H$1:$N$43</definedName>
    <definedName name="Hyperlink">Inhaltsv.!$A$7</definedName>
    <definedName name="Liste_des_adaptations" localSheetId="37">[3]Modifications!$A$1:$E$36</definedName>
    <definedName name="Liste_des_adaptations">[3]Modifications!$A$1:$E$36</definedName>
    <definedName name="Mode_emploi" localSheetId="37">#REF!</definedName>
    <definedName name="Mode_emploi" localSheetId="1">Anleitung!$B$1:$D$26</definedName>
    <definedName name="Mode_emploi_impression">Anleitung!$A$1:$C$72</definedName>
    <definedName name="Modifications_liste_des" localSheetId="37">[3]Modifications!$A$1:$E$36</definedName>
    <definedName name="Modifications_liste_des">[3]Modifications!$A$1:$E$36</definedName>
    <definedName name="Parallélépipède" localSheetId="6">'1.1 Kombiger. Hangeln+Klettern'!$H$1:$N$41</definedName>
    <definedName name="Parties_norme">'Aufteilung der Norm'!$A$1:$B$18</definedName>
    <definedName name="Pas_de_géant" localSheetId="24">'5.5 Rundlauf'!$A$1:$G$41</definedName>
    <definedName name="Pas_de_géant" localSheetId="27">#REF!</definedName>
    <definedName name="Pas_de_géant" localSheetId="28">#REF!</definedName>
    <definedName name="Pas_de_géant">#REF!</definedName>
    <definedName name="Plateau_équilibre" localSheetId="27">#REF!</definedName>
    <definedName name="Plateau_équilibre" localSheetId="28">#REF!</definedName>
    <definedName name="Plateau_équilibre">#REF!</definedName>
    <definedName name="Pondération">'RISK Gewichtung'!$A$1:$B$18</definedName>
    <definedName name="Pyramide" localSheetId="7">'1.2 Pyramide'!$H$1:$N$44</definedName>
    <definedName name="Pyramide">'1.2 Pyramide'!$A$1:$F$41</definedName>
    <definedName name="RANGE_A1_B14" localSheetId="38">'RISK Erläuterungen'!$A$1</definedName>
    <definedName name="RANGE_A1_B18" localSheetId="39">'RISK Gewichtung'!$A$1</definedName>
    <definedName name="Risques_coincement">'7.3 Fangstellen'!$A$2:$G$12</definedName>
    <definedName name="schéma_évaluation_aires_jeu">'7.1 Spielplatzbeurteilung'!$A$1:$B$61</definedName>
    <definedName name="Table_des_matières">Inhaltsv.!$A$1:$C$47</definedName>
    <definedName name="Toboggan_intégré_terrain" localSheetId="15">'3.1 Hangrutsche'!$A$1:$H$53</definedName>
    <definedName name="Toboggan_intégré_terrain" localSheetId="16">'3.2 Freistehende Rutsche'!$A$1:$H$48</definedName>
    <definedName name="Toboggan_intégré_terrain" localSheetId="37">#REF!</definedName>
    <definedName name="Toboggan_intégré_terrain">#REF!</definedName>
    <definedName name="Tour_tob_hélicoïdal">'3.4 Spielturm mit Spiralrutsche'!$A$1:$E$40</definedName>
    <definedName name="Valeur_revêtements_sol" localSheetId="37">'7.7 Stossdämpfende  Materialien'!$A$1:$F$18</definedName>
    <definedName name="Valeur_revêtements_sol">'[4]Stossdämpfende  Materialien'!$A$1:$F$18</definedName>
    <definedName name="Z_31116DB4_1D35_4CCD_8F70_BBBAC3126855_.wvu.PrintArea" localSheetId="6" hidden="1">'1.1 Kombiger. Hangeln+Klettern'!$A$1:$F$38</definedName>
    <definedName name="Z_31116DB4_1D35_4CCD_8F70_BBBAC3126855_.wvu.PrintArea" localSheetId="7" hidden="1">'1.2 Pyramide'!$A$1:$F$41</definedName>
    <definedName name="Z_31116DB4_1D35_4CCD_8F70_BBBAC3126855_.wvu.PrintArea" localSheetId="8" hidden="1">'1.3 Kletterhaus'!$A$1:$F$40</definedName>
    <definedName name="Z_31116DB4_1D35_4CCD_8F70_BBBAC3126855_.wvu.PrintArea" localSheetId="9" hidden="1">'1.4 Spielhaus, bekletterbar'!$A$1:$F$38</definedName>
    <definedName name="Z_31116DB4_1D35_4CCD_8F70_BBBAC3126855_.wvu.PrintArea" localSheetId="10" hidden="1">'2.1 Hängeschaukel'!$A$1:$I$42</definedName>
    <definedName name="Z_31116DB4_1D35_4CCD_8F70_BBBAC3126855_.wvu.PrintArea" localSheetId="11" hidden="1">'2.2 Gondelschaukel'!$A$1:$I$40</definedName>
    <definedName name="Z_31116DB4_1D35_4CCD_8F70_BBBAC3126855_.wvu.PrintArea" localSheetId="12" hidden="1">'2.3 Kontaktschaukel'!$A$1:$I$40</definedName>
    <definedName name="Z_31116DB4_1D35_4CCD_8F70_BBBAC3126855_.wvu.PrintArea" localSheetId="13" hidden="1">'2.4 Hängematte'!$A$1:$I$36</definedName>
    <definedName name="Z_31116DB4_1D35_4CCD_8F70_BBBAC3126855_.wvu.PrintArea" localSheetId="14" hidden="1">'2.5 Einpunktschaukel'!$A$1:$I$37</definedName>
    <definedName name="Z_31116DB4_1D35_4CCD_8F70_BBBAC3126855_.wvu.PrintArea" localSheetId="15" hidden="1">'3.1 Hangrutsche'!$A$1:$H$53</definedName>
    <definedName name="Z_31116DB4_1D35_4CCD_8F70_BBBAC3126855_.wvu.PrintArea" localSheetId="16" hidden="1">'3.2 Freistehende Rutsche'!$A$1:$H$48</definedName>
    <definedName name="Z_31116DB4_1D35_4CCD_8F70_BBBAC3126855_.wvu.PrintArea" localSheetId="17" hidden="1">'3.3 Kombinierte Rutsche'!$A$1:$E$43</definedName>
    <definedName name="Z_31116DB4_1D35_4CCD_8F70_BBBAC3126855_.wvu.PrintArea" localSheetId="18" hidden="1">'3.4 Spielturm mit Spiralrutsche'!$A$1:$F$40</definedName>
    <definedName name="Z_31116DB4_1D35_4CCD_8F70_BBBAC3126855_.wvu.PrintArea" localSheetId="19" hidden="1">'4.1 Seilbahn'!$A$1:$M$48</definedName>
    <definedName name="Z_31116DB4_1D35_4CCD_8F70_BBBAC3126855_.wvu.PrintArea" localSheetId="20" hidden="1">'5.1 Klassisches Karussell'!$A$1:$G$41</definedName>
    <definedName name="Z_31116DB4_1D35_4CCD_8F70_BBBAC3126855_.wvu.PrintArea" localSheetId="21" hidden="1">'5.2 Klass. Karussell hoch'!$A$1:$G$39</definedName>
    <definedName name="Z_31116DB4_1D35_4CCD_8F70_BBBAC3126855_.wvu.PrintArea" localSheetId="22" hidden="1">'5.3 Kletterbaum, drehbar'!$A$1:$G$46</definedName>
    <definedName name="Z_31116DB4_1D35_4CCD_8F70_BBBAC3126855_.wvu.PrintArea" localSheetId="23" hidden="1">'5.4 Kletterbaum mit Sitzen'!$A$1:$G$45</definedName>
    <definedName name="Z_31116DB4_1D35_4CCD_8F70_BBBAC3126855_.wvu.PrintArea" localSheetId="25" hidden="1">'5.6 Drehscheibe'!$A$1:$G$39</definedName>
    <definedName name="Z_31116DB4_1D35_4CCD_8F70_BBBAC3126855_.wvu.PrintArea" localSheetId="26" hidden="1">'6.1 Wippschaukel'!$A$1:$F$40</definedName>
    <definedName name="Z_31116DB4_1D35_4CCD_8F70_BBBAC3126855_.wvu.PrintArea" localSheetId="27" hidden="1">'6.2 1-Punkt-Wippgerät'!$B$1:$G$39</definedName>
    <definedName name="Z_31116DB4_1D35_4CCD_8F70_BBBAC3126855_.wvu.PrintArea" localSheetId="28" hidden="1">'6.3 Mehrpunkt-Wippgerät'!$A$1:$F$39</definedName>
    <definedName name="Z_31116DB4_1D35_4CCD_8F70_BBBAC3126855_.wvu.PrintArea" localSheetId="29" hidden="1">'6.4 Schwingwippe'!$A$1:$F$40</definedName>
    <definedName name="Z_31116DB4_1D35_4CCD_8F70_BBBAC3126855_.wvu.PrintArea" localSheetId="30" hidden="1">'6.5 Doppelfederwippe'!$A$1:$F$39</definedName>
    <definedName name="Z_31116DB4_1D35_4CCD_8F70_BBBAC3126855_.wvu.PrintArea" localSheetId="31" hidden="1">'7.1 Spielplatzbeurteilung'!$A$1:$B$61</definedName>
    <definedName name="Z_31116DB4_1D35_4CCD_8F70_BBBAC3126855_.wvu.PrintArea" localSheetId="32" hidden="1">'7.2 Inspektionen'!$A$1:$B$60</definedName>
    <definedName name="Z_31116DB4_1D35_4CCD_8F70_BBBAC3126855_.wvu.PrintArea" localSheetId="33" hidden="1">'7.3 Fangstellen'!$A$1:$G$12</definedName>
    <definedName name="Z_31116DB4_1D35_4CCD_8F70_BBBAC3126855_.wvu.PrintArea" localSheetId="34" hidden="1">'7.4 Prüfkörper Fangstellen'!$A$1:$B$36</definedName>
    <definedName name="Z_31116DB4_1D35_4CCD_8F70_BBBAC3126855_.wvu.PrintArea" localSheetId="35" hidden="1">'7.5 Kontrollblatt'!$A$1:$B$36</definedName>
    <definedName name="Z_31116DB4_1D35_4CCD_8F70_BBBAC3126855_.wvu.PrintArea" localSheetId="1" hidden="1">Anleitung!$B$1:$C$26</definedName>
    <definedName name="Z_31116DB4_1D35_4CCD_8F70_BBBAC3126855_.wvu.PrintArea" localSheetId="4" hidden="1">'Aufteilung der Norm'!$A$1:$F$20</definedName>
    <definedName name="Z_31116DB4_1D35_4CCD_8F70_BBBAC3126855_.wvu.PrintArea" localSheetId="5" hidden="1">Definitionen!$A$1:$B$15</definedName>
    <definedName name="Z_31116DB4_1D35_4CCD_8F70_BBBAC3126855_.wvu.PrintArea" localSheetId="3" hidden="1">Inhaltsv.!$A$1:$C$47</definedName>
    <definedName name="Z_31116DB4_1D35_4CCD_8F70_BBBAC3126855_.wvu.PrintArea" localSheetId="2" hidden="1">Übersicht!$A$1:$C$4</definedName>
    <definedName name="Z_31116DB4_1D35_4CCD_8F70_BBBAC3126855_.wvu.Rows" localSheetId="1" hidden="1">Anleitung!$23:$25</definedName>
  </definedNames>
  <calcPr calcId="162913"/>
  <customWorkbookViews>
    <customWorkbookView name="Claude" guid="{31116DB4-1D35-4CCD-8F70-BBBAC3126855}" maximized="1" xWindow="1" yWindow="1" windowWidth="1596" windowHeight="1029" tabRatio="887" activeSheetId="68"/>
  </customWorkbookViews>
</workbook>
</file>

<file path=xl/calcChain.xml><?xml version="1.0" encoding="utf-8"?>
<calcChain xmlns="http://schemas.openxmlformats.org/spreadsheetml/2006/main">
  <c r="E33" i="101" l="1"/>
  <c r="E32" i="101"/>
  <c r="G6" i="52" l="1"/>
  <c r="E35" i="101" l="1"/>
  <c r="F37" i="104" l="1"/>
  <c r="F36" i="104"/>
  <c r="I36" i="104" s="1"/>
  <c r="E37" i="104"/>
  <c r="G66" i="104" s="1"/>
  <c r="G65" i="104" s="1"/>
  <c r="G37" i="104" s="1"/>
  <c r="E36" i="104"/>
  <c r="G61" i="104" s="1"/>
  <c r="G60" i="104" s="1"/>
  <c r="G36" i="104" s="1"/>
  <c r="E39" i="104"/>
  <c r="I37" i="104"/>
  <c r="E35" i="104"/>
  <c r="G56" i="104" s="1"/>
  <c r="G55" i="104" s="1"/>
  <c r="G35" i="104" s="1"/>
  <c r="E34" i="104"/>
  <c r="G51" i="104" s="1"/>
  <c r="G50" i="104" s="1"/>
  <c r="G34" i="104" s="1"/>
  <c r="G71" i="104"/>
  <c r="E38" i="104" s="1"/>
  <c r="G45" i="104"/>
  <c r="G31" i="104" s="1"/>
  <c r="F56" i="121"/>
  <c r="F60" i="121" s="1"/>
  <c r="E49" i="87"/>
  <c r="E53" i="87" s="1"/>
  <c r="E50" i="87" s="1"/>
  <c r="E36" i="87" s="1"/>
  <c r="E37" i="87" s="1"/>
  <c r="F38" i="87" s="1"/>
  <c r="E44" i="87"/>
  <c r="E34" i="87" s="1"/>
  <c r="F58" i="121"/>
  <c r="E39" i="121" s="1"/>
  <c r="E37" i="37"/>
  <c r="E34" i="37"/>
  <c r="E36" i="37" s="1"/>
  <c r="E39" i="34"/>
  <c r="E38" i="45"/>
  <c r="E37" i="45"/>
  <c r="E39" i="45"/>
  <c r="D39" i="105"/>
  <c r="C44" i="105" s="1"/>
  <c r="F39" i="105" s="1"/>
  <c r="D37" i="92"/>
  <c r="C44" i="92" s="1"/>
  <c r="F37" i="92" s="1"/>
  <c r="E38" i="112"/>
  <c r="D43" i="112" s="1"/>
  <c r="G38" i="112" s="1"/>
  <c r="I46" i="71"/>
  <c r="J94" i="71" s="1"/>
  <c r="K46" i="71" s="1"/>
  <c r="I45" i="71"/>
  <c r="J89" i="71" s="1"/>
  <c r="K45" i="71" s="1"/>
  <c r="I44" i="71"/>
  <c r="I43" i="71"/>
  <c r="J79" i="71" s="1"/>
  <c r="K43" i="71" s="1"/>
  <c r="I42" i="71"/>
  <c r="I41" i="71"/>
  <c r="J74" i="71" s="1"/>
  <c r="K42" i="71" s="1"/>
  <c r="I40" i="71"/>
  <c r="J64" i="71" s="1"/>
  <c r="K40" i="71" s="1"/>
  <c r="I39" i="71"/>
  <c r="J59" i="71" s="1"/>
  <c r="K39" i="71" s="1"/>
  <c r="I38" i="71"/>
  <c r="J54" i="71" s="1"/>
  <c r="K38" i="71" s="1"/>
  <c r="G39" i="122"/>
  <c r="G41" i="121"/>
  <c r="G46" i="120"/>
  <c r="G46" i="119"/>
  <c r="G39" i="118"/>
  <c r="G41" i="117"/>
  <c r="M48" i="71"/>
  <c r="D41" i="64"/>
  <c r="F61" i="120"/>
  <c r="F36" i="120" s="1"/>
  <c r="E37" i="120"/>
  <c r="F56" i="120" s="1"/>
  <c r="F37" i="120" s="1"/>
  <c r="F51" i="120"/>
  <c r="F34" i="120" s="1"/>
  <c r="E40" i="120"/>
  <c r="F3" i="120"/>
  <c r="F60" i="119"/>
  <c r="F37" i="119" s="1"/>
  <c r="F49" i="119"/>
  <c r="F50" i="119"/>
  <c r="F51" i="119"/>
  <c r="F3" i="119"/>
  <c r="E37" i="122"/>
  <c r="F37" i="122" s="1"/>
  <c r="E34" i="122"/>
  <c r="F44" i="122" s="1"/>
  <c r="F34" i="122" s="1"/>
  <c r="E3" i="122"/>
  <c r="F46" i="121"/>
  <c r="F33" i="121" s="1"/>
  <c r="E37" i="121"/>
  <c r="E35" i="121"/>
  <c r="F51" i="121" s="1"/>
  <c r="F35" i="121" s="1"/>
  <c r="F3" i="121"/>
  <c r="G49" i="118"/>
  <c r="G48" i="118"/>
  <c r="G47" i="118"/>
  <c r="G46" i="118" s="1"/>
  <c r="E38" i="118" s="1"/>
  <c r="E35" i="118"/>
  <c r="E37" i="118" s="1"/>
  <c r="F3" i="118"/>
  <c r="G63" i="117"/>
  <c r="G62" i="117"/>
  <c r="F36" i="117" s="1"/>
  <c r="G57" i="117"/>
  <c r="G56" i="117"/>
  <c r="F35" i="117" s="1"/>
  <c r="G50" i="117"/>
  <c r="G49" i="117"/>
  <c r="G48" i="117" s="1"/>
  <c r="G47" i="117" s="1"/>
  <c r="F34" i="117" s="1"/>
  <c r="E37" i="117"/>
  <c r="G67" i="117" s="1"/>
  <c r="F37" i="117" s="1"/>
  <c r="F3" i="117"/>
  <c r="P52" i="110"/>
  <c r="B19" i="109"/>
  <c r="B15" i="108"/>
  <c r="H19" i="116"/>
  <c r="D3" i="115"/>
  <c r="E33" i="115"/>
  <c r="K3" i="71"/>
  <c r="E3" i="34"/>
  <c r="G47" i="114"/>
  <c r="F33" i="114"/>
  <c r="G42" i="114"/>
  <c r="F31" i="114" s="1"/>
  <c r="I37" i="114"/>
  <c r="E36" i="114"/>
  <c r="I35" i="114"/>
  <c r="E35" i="114"/>
  <c r="G58" i="114" s="1"/>
  <c r="G57" i="114" s="1"/>
  <c r="F35" i="114" s="1"/>
  <c r="I34" i="114"/>
  <c r="E34" i="114"/>
  <c r="G53" i="114"/>
  <c r="G52" i="114" s="1"/>
  <c r="F34" i="114" s="1"/>
  <c r="H3" i="114"/>
  <c r="B61" i="77"/>
  <c r="F39" i="87"/>
  <c r="F40" i="105"/>
  <c r="F39" i="113"/>
  <c r="G39" i="112"/>
  <c r="F40" i="92"/>
  <c r="F40" i="40"/>
  <c r="I42" i="68"/>
  <c r="F20" i="26"/>
  <c r="D3" i="113"/>
  <c r="E35" i="113"/>
  <c r="C53" i="113" s="1"/>
  <c r="F35" i="113" s="1"/>
  <c r="E36" i="113"/>
  <c r="C58" i="113" s="1"/>
  <c r="F36" i="113" s="1"/>
  <c r="D38" i="113"/>
  <c r="C43" i="113" s="1"/>
  <c r="F38" i="113" s="1"/>
  <c r="C48" i="113"/>
  <c r="F32" i="113" s="1"/>
  <c r="E3" i="112"/>
  <c r="F35" i="112"/>
  <c r="D53" i="112" s="1"/>
  <c r="G35" i="112" s="1"/>
  <c r="F36" i="112"/>
  <c r="D58" i="112" s="1"/>
  <c r="G36" i="112" s="1"/>
  <c r="D48" i="112"/>
  <c r="G32" i="112" s="1"/>
  <c r="B36" i="111"/>
  <c r="L35" i="110"/>
  <c r="F35" i="110"/>
  <c r="L41" i="110"/>
  <c r="F41" i="110"/>
  <c r="L29" i="110"/>
  <c r="F29" i="110"/>
  <c r="L23" i="110"/>
  <c r="F23" i="110"/>
  <c r="L17" i="110"/>
  <c r="F17" i="110"/>
  <c r="L11" i="110"/>
  <c r="F11" i="110"/>
  <c r="N4" i="110"/>
  <c r="C72" i="80"/>
  <c r="G55" i="100"/>
  <c r="G35" i="100" s="1"/>
  <c r="E34" i="100"/>
  <c r="G51" i="100" s="1"/>
  <c r="G50" i="100" s="1"/>
  <c r="G34" i="100" s="1"/>
  <c r="E37" i="100"/>
  <c r="G66" i="100" s="1"/>
  <c r="G65" i="100" s="1"/>
  <c r="G37" i="100" s="1"/>
  <c r="C59" i="105"/>
  <c r="F35" i="105" s="1"/>
  <c r="E36" i="105"/>
  <c r="C64" i="105" s="1"/>
  <c r="F36" i="105" s="1"/>
  <c r="C54" i="105"/>
  <c r="F32" i="105" s="1"/>
  <c r="C49" i="105"/>
  <c r="F33" i="105" s="1"/>
  <c r="E37" i="105"/>
  <c r="C69" i="105" s="1"/>
  <c r="F37" i="105" s="1"/>
  <c r="D3" i="105"/>
  <c r="I40" i="104"/>
  <c r="H3" i="104"/>
  <c r="G52" i="101"/>
  <c r="G51" i="101" s="1"/>
  <c r="G33" i="101" s="1"/>
  <c r="G47" i="101"/>
  <c r="G46" i="101" s="1"/>
  <c r="G32" i="101" s="1"/>
  <c r="F32" i="101"/>
  <c r="I32" i="101" s="1"/>
  <c r="F33" i="101"/>
  <c r="I33" i="101" s="1"/>
  <c r="G41" i="101"/>
  <c r="G31" i="101" s="1"/>
  <c r="I36" i="101"/>
  <c r="H3" i="101"/>
  <c r="G45" i="100"/>
  <c r="G31" i="100" s="1"/>
  <c r="I40" i="100"/>
  <c r="E39" i="100"/>
  <c r="E36" i="100"/>
  <c r="G61" i="100" s="1"/>
  <c r="G60" i="100" s="1"/>
  <c r="G36" i="100" s="1"/>
  <c r="H3" i="100"/>
  <c r="C26" i="80"/>
  <c r="C64" i="80"/>
  <c r="C54" i="92"/>
  <c r="F34" i="92"/>
  <c r="C49" i="92"/>
  <c r="F35" i="92" s="1"/>
  <c r="E39" i="92"/>
  <c r="E38" i="92"/>
  <c r="D3" i="92"/>
  <c r="E3" i="87"/>
  <c r="B36" i="79"/>
  <c r="B59" i="76"/>
  <c r="F99" i="75"/>
  <c r="F47" i="75" s="1"/>
  <c r="F94" i="75"/>
  <c r="F46" i="75" s="1"/>
  <c r="F89" i="75"/>
  <c r="F45" i="75" s="1"/>
  <c r="F84" i="75"/>
  <c r="F44" i="75" s="1"/>
  <c r="F79" i="75"/>
  <c r="F43" i="75" s="1"/>
  <c r="F74" i="75"/>
  <c r="F42" i="75" s="1"/>
  <c r="F69" i="75"/>
  <c r="F41" i="75" s="1"/>
  <c r="F60" i="75"/>
  <c r="F39" i="75" s="1"/>
  <c r="H57" i="75"/>
  <c r="G40" i="75" s="1"/>
  <c r="F65" i="75" s="1"/>
  <c r="H40" i="75" s="1"/>
  <c r="H53" i="75"/>
  <c r="F50" i="75"/>
  <c r="D50" i="75" s="1"/>
  <c r="F104" i="75" s="1"/>
  <c r="H50" i="75" s="1"/>
  <c r="H3" i="75"/>
  <c r="E53" i="64"/>
  <c r="E36" i="64" s="1"/>
  <c r="J84" i="71"/>
  <c r="K44" i="71" s="1"/>
  <c r="G47" i="68"/>
  <c r="G31" i="68" s="1"/>
  <c r="E41" i="68"/>
  <c r="F38" i="68"/>
  <c r="E38" i="68"/>
  <c r="G73" i="68"/>
  <c r="G72" i="68" s="1"/>
  <c r="G38" i="68" s="1"/>
  <c r="F37" i="68"/>
  <c r="E37" i="68"/>
  <c r="G68" i="68" s="1"/>
  <c r="G67" i="68" s="1"/>
  <c r="G37" i="68" s="1"/>
  <c r="E36" i="68"/>
  <c r="G63" i="68"/>
  <c r="G62" i="68" s="1"/>
  <c r="G36" i="68" s="1"/>
  <c r="E35" i="68"/>
  <c r="G58" i="68" s="1"/>
  <c r="G57" i="68" s="1"/>
  <c r="G35" i="68" s="1"/>
  <c r="E34" i="68"/>
  <c r="E39" i="68"/>
  <c r="G78" i="68" s="1"/>
  <c r="G77" i="68" s="1"/>
  <c r="G39" i="68" s="1"/>
  <c r="H3" i="68"/>
  <c r="H92" i="67"/>
  <c r="G92" i="67"/>
  <c r="F46" i="67"/>
  <c r="F91" i="67" s="1"/>
  <c r="F47" i="67" s="1"/>
  <c r="F44" i="67"/>
  <c r="F92" i="67" s="1"/>
  <c r="F84" i="67"/>
  <c r="H44" i="67" s="1"/>
  <c r="F55" i="67"/>
  <c r="F36" i="67" s="1"/>
  <c r="H52" i="67"/>
  <c r="G37" i="67" s="1"/>
  <c r="F60" i="67" s="1"/>
  <c r="H37" i="67" s="1"/>
  <c r="F79" i="67"/>
  <c r="F41" i="67" s="1"/>
  <c r="F74" i="67"/>
  <c r="F40" i="67" s="1"/>
  <c r="F69" i="67"/>
  <c r="F39" i="67" s="1"/>
  <c r="F64" i="67"/>
  <c r="F38" i="67" s="1"/>
  <c r="H48" i="67"/>
  <c r="H3" i="67"/>
  <c r="E50" i="64"/>
  <c r="E43" i="64"/>
  <c r="C40" i="64"/>
  <c r="D40" i="64" s="1"/>
  <c r="E58" i="64" s="1"/>
  <c r="E40" i="64" s="1"/>
  <c r="D3" i="64"/>
  <c r="F38" i="37"/>
  <c r="F40" i="34"/>
  <c r="F41" i="45"/>
  <c r="F38" i="31"/>
  <c r="G12" i="30"/>
  <c r="B15" i="48"/>
  <c r="E3" i="37"/>
  <c r="E36" i="34"/>
  <c r="E38" i="34" s="1"/>
  <c r="E3" i="31"/>
  <c r="E35" i="31"/>
  <c r="E36" i="31" s="1"/>
  <c r="E3" i="45"/>
  <c r="F38" i="45"/>
  <c r="E3" i="40"/>
  <c r="E38" i="40"/>
  <c r="E39" i="40"/>
  <c r="G71" i="100"/>
  <c r="G70" i="100" s="1"/>
  <c r="G38" i="100" s="1"/>
  <c r="E38" i="121"/>
  <c r="G53" i="68"/>
  <c r="G52" i="68" s="1"/>
  <c r="G34" i="68" s="1"/>
  <c r="E39" i="117"/>
  <c r="O29" i="110"/>
  <c r="E40" i="68"/>
  <c r="G83" i="68" s="1"/>
  <c r="G82" i="68" s="1"/>
  <c r="G40" i="68" s="1"/>
  <c r="E41" i="120"/>
  <c r="E51" i="64"/>
  <c r="G70" i="104"/>
  <c r="G38" i="104" s="1"/>
  <c r="E37" i="31" l="1"/>
  <c r="J69" i="71"/>
  <c r="K41" i="71" s="1"/>
  <c r="O11" i="110"/>
  <c r="O23" i="110"/>
  <c r="G54" i="118"/>
  <c r="F35" i="118" s="1"/>
  <c r="E38" i="119"/>
  <c r="F55" i="119" s="1"/>
  <c r="F38" i="119" s="1"/>
  <c r="D42" i="64"/>
  <c r="O17" i="110"/>
  <c r="O35" i="110"/>
  <c r="E35" i="37"/>
  <c r="F36" i="37" s="1"/>
  <c r="E41" i="119"/>
  <c r="E42" i="119" s="1"/>
  <c r="O41" i="110"/>
  <c r="E36" i="122"/>
  <c r="F37" i="31"/>
  <c r="I38" i="68"/>
  <c r="I40" i="68"/>
  <c r="E37" i="34"/>
  <c r="F38" i="34" s="1"/>
  <c r="I37" i="68"/>
</calcChain>
</file>

<file path=xl/comments1.xml><?xml version="1.0" encoding="utf-8"?>
<comments xmlns="http://schemas.openxmlformats.org/spreadsheetml/2006/main">
  <authors>
    <author>Claude Béguin</author>
  </authors>
  <commentList>
    <comment ref="E40" authorId="0" shapeId="0">
      <text>
        <r>
          <rPr>
            <b/>
            <sz val="8"/>
            <color indexed="81"/>
            <rFont val="Tahoma"/>
            <family val="2"/>
          </rPr>
          <t>Claude Béguin:</t>
        </r>
        <r>
          <rPr>
            <sz val="8"/>
            <color indexed="81"/>
            <rFont val="Tahoma"/>
            <family val="2"/>
          </rPr>
          <t xml:space="preserve">
Explication: si le résultat de la formule calculée (+$D$36+2*$E$37) est  plus petit que 175, dans ce cas le résultat est égal à 175 (fonction "si" en allemand "wenn")</t>
        </r>
      </text>
    </comment>
  </commentList>
</comments>
</file>

<file path=xl/comments2.xml><?xml version="1.0" encoding="utf-8"?>
<comments xmlns="http://schemas.openxmlformats.org/spreadsheetml/2006/main">
  <authors>
    <author>Claude Béguin</author>
  </authors>
  <commentList>
    <comment ref="E38" authorId="0" shapeId="0">
      <text>
        <r>
          <rPr>
            <b/>
            <sz val="8"/>
            <color indexed="81"/>
            <rFont val="Tahoma"/>
            <family val="2"/>
          </rPr>
          <t>Claude Béguin:</t>
        </r>
        <r>
          <rPr>
            <sz val="8"/>
            <color indexed="81"/>
            <rFont val="Tahoma"/>
            <family val="2"/>
          </rPr>
          <t xml:space="preserve">
Explication: si le résultat de la formule calculée (+$D$36+2*$E$37) est  plus petit que 175, dans ce cas le résultat est égal à 175 (fonction "si" en allemand "wenn")</t>
        </r>
      </text>
    </comment>
  </commentList>
</comments>
</file>

<file path=xl/comments3.xml><?xml version="1.0" encoding="utf-8"?>
<comments xmlns="http://schemas.openxmlformats.org/spreadsheetml/2006/main">
  <authors>
    <author>Claude Béguin</author>
  </authors>
  <commentList>
    <comment ref="D42" authorId="0" shapeId="0">
      <text>
        <r>
          <rPr>
            <b/>
            <sz val="8"/>
            <color indexed="81"/>
            <rFont val="Arial"/>
            <family val="2"/>
          </rPr>
          <t>Claude Béguin:</t>
        </r>
        <r>
          <rPr>
            <sz val="8"/>
            <color indexed="81"/>
            <rFont val="Arial"/>
            <family val="2"/>
          </rPr>
          <t xml:space="preserve">
Choisi la valeur de X si D lui est inférieur (condition 5)</t>
        </r>
      </text>
    </comment>
  </commentList>
</comments>
</file>

<file path=xl/comments4.xml><?xml version="1.0" encoding="utf-8"?>
<comments xmlns="http://schemas.openxmlformats.org/spreadsheetml/2006/main">
  <authors>
    <author>Claude Béguin</author>
  </authors>
  <commentList>
    <comment ref="E38" authorId="0" shapeId="0">
      <text>
        <r>
          <rPr>
            <b/>
            <sz val="8"/>
            <color indexed="81"/>
            <rFont val="Tahoma"/>
            <family val="2"/>
          </rPr>
          <t>Claude Béguin:</t>
        </r>
        <r>
          <rPr>
            <sz val="8"/>
            <color indexed="81"/>
            <rFont val="Tahoma"/>
            <family val="2"/>
          </rPr>
          <t xml:space="preserve">
Choisi la valeur la plus grande (au cas ou D1 &gt;D2)</t>
        </r>
      </text>
    </comment>
    <comment ref="E41" authorId="0" shapeId="0">
      <text>
        <r>
          <rPr>
            <b/>
            <sz val="8"/>
            <color indexed="81"/>
            <rFont val="Tahoma"/>
            <family val="2"/>
          </rPr>
          <t>Claude Béguin:</t>
        </r>
        <r>
          <rPr>
            <sz val="8"/>
            <color indexed="81"/>
            <rFont val="Tahoma"/>
            <family val="2"/>
          </rPr>
          <t xml:space="preserve">
Choisi la valeur la plus grande (au cas ou D1 &gt;D2)</t>
        </r>
      </text>
    </comment>
  </commentList>
</comments>
</file>

<file path=xl/sharedStrings.xml><?xml version="1.0" encoding="utf-8"?>
<sst xmlns="http://schemas.openxmlformats.org/spreadsheetml/2006/main" count="1635" uniqueCount="837">
  <si>
    <r>
      <t>D</t>
    </r>
    <r>
      <rPr>
        <b/>
        <vertAlign val="subscript"/>
        <sz val="12"/>
        <color indexed="10"/>
        <rFont val="Arial"/>
        <family val="2"/>
      </rPr>
      <t>a</t>
    </r>
  </si>
  <si>
    <t>&lt; 40</t>
  </si>
  <si>
    <r>
      <t>L</t>
    </r>
    <r>
      <rPr>
        <b/>
        <vertAlign val="subscript"/>
        <sz val="12"/>
        <color indexed="10"/>
        <rFont val="Arial"/>
        <family val="2"/>
      </rPr>
      <t>tot1</t>
    </r>
  </si>
  <si>
    <r>
      <t>L</t>
    </r>
    <r>
      <rPr>
        <b/>
        <vertAlign val="subscript"/>
        <sz val="12"/>
        <color indexed="10"/>
        <rFont val="Arial"/>
        <family val="2"/>
      </rPr>
      <t>tot2</t>
    </r>
  </si>
  <si>
    <t>s</t>
  </si>
  <si>
    <t>A =</t>
  </si>
  <si>
    <t>B =</t>
  </si>
  <si>
    <t>+</t>
  </si>
  <si>
    <t>C =</t>
  </si>
  <si>
    <t>*</t>
  </si>
  <si>
    <t>=</t>
  </si>
  <si>
    <r>
      <t>L</t>
    </r>
    <r>
      <rPr>
        <b/>
        <vertAlign val="subscript"/>
        <sz val="12"/>
        <color indexed="49"/>
        <rFont val="Arial"/>
        <family val="2"/>
      </rPr>
      <t>3</t>
    </r>
  </si>
  <si>
    <r>
      <t>L</t>
    </r>
    <r>
      <rPr>
        <b/>
        <vertAlign val="subscript"/>
        <sz val="12"/>
        <color indexed="49"/>
        <rFont val="Arial"/>
        <family val="2"/>
      </rPr>
      <t>2</t>
    </r>
    <r>
      <rPr>
        <b/>
        <sz val="11"/>
        <color indexed="49"/>
        <rFont val="Arial"/>
        <family val="2"/>
      </rPr>
      <t xml:space="preserve">  </t>
    </r>
  </si>
  <si>
    <r>
      <t>H</t>
    </r>
    <r>
      <rPr>
        <b/>
        <vertAlign val="subscript"/>
        <sz val="12"/>
        <color indexed="10"/>
        <rFont val="Arial"/>
        <family val="2"/>
      </rPr>
      <t>2</t>
    </r>
  </si>
  <si>
    <r>
      <t>H</t>
    </r>
    <r>
      <rPr>
        <b/>
        <vertAlign val="subscript"/>
        <sz val="12"/>
        <color indexed="10"/>
        <rFont val="Arial"/>
        <family val="2"/>
      </rPr>
      <t>1</t>
    </r>
  </si>
  <si>
    <r>
      <t>H</t>
    </r>
    <r>
      <rPr>
        <b/>
        <vertAlign val="subscript"/>
        <sz val="12"/>
        <color indexed="10"/>
        <rFont val="Arial"/>
        <family val="2"/>
      </rPr>
      <t>max</t>
    </r>
  </si>
  <si>
    <r>
      <t>L</t>
    </r>
    <r>
      <rPr>
        <b/>
        <vertAlign val="subscript"/>
        <sz val="12"/>
        <color indexed="10"/>
        <rFont val="Arial"/>
        <family val="2"/>
      </rPr>
      <t>p</t>
    </r>
  </si>
  <si>
    <r>
      <t>L</t>
    </r>
    <r>
      <rPr>
        <b/>
        <vertAlign val="subscript"/>
        <sz val="12"/>
        <color indexed="10"/>
        <rFont val="Arial"/>
        <family val="2"/>
      </rPr>
      <t xml:space="preserve">1 </t>
    </r>
  </si>
  <si>
    <t>Information: Die Schaukelpferde erscheinen auf Rang 2 der häufigsten Spielgeräteunfälle, nach den Rutschen auf Rang 1!</t>
  </si>
  <si>
    <t>Bei sichtbaren Schwing- und Schaukellager, müssen die Seitenteile oberhalb der Fussstützen geschlossen sein (Einklemmgefahr)</t>
  </si>
  <si>
    <t>Nach Möglichkeit Schaukelpferd höher montieren, um die Bodenfreiheit von 23 cm zu gewährleisten.</t>
  </si>
  <si>
    <t xml:space="preserve">Die Längsbewegung auf max. 60 cm beschränken. Anschläge zur Begrenzung der Kurbelbewegung montieren, einschalen um Klemmstellen abzudecken. Beim Lieferanten Sanierungsvorschläge anfordern.  </t>
  </si>
  <si>
    <t>Fundamente mit synthetischen Fallschutzmaterialien abdecken. Vorstehenden Schrauben versenken oder mit Hutmutter schützen.</t>
  </si>
  <si>
    <t>Wartung: Splitterfreie Oberflächen sicherstellen, Verschraubungen nachziehen, Oberflächenschutz.</t>
  </si>
  <si>
    <t>Ref.:</t>
  </si>
  <si>
    <t>Ort:</t>
  </si>
  <si>
    <t>Aufbau von Holz / Rindenmulch</t>
  </si>
  <si>
    <t>Die Fallschutzbereiche können durch eine starre, abgerundete Einfassung aus verschiedenen Materialien eingerahmt werden.</t>
  </si>
  <si>
    <t>Liegt das Fallschutzmaterial zudem in einer beckenartigen Vertiefung                  10 - 30 cm unter dem umgebenden Niveau, gelangt davon weniger ins benachbarte Gelände.</t>
  </si>
  <si>
    <t>Uebersicht stossdämpfende Bodenbeläge nach SN EN 1177 (Masse in cm)</t>
  </si>
  <si>
    <t>Maximale Fallhöhe</t>
  </si>
  <si>
    <t>Fallschutz F</t>
  </si>
  <si>
    <t>Wegspiel-effekt W</t>
  </si>
  <si>
    <t>Hartbelag</t>
  </si>
  <si>
    <t>Asphalt, Beton</t>
  </si>
  <si>
    <t>Befahrbare Flächen</t>
  </si>
  <si>
    <t>Naturbelag</t>
  </si>
  <si>
    <t>Erde, Lehm, Gras, Mergel oder Kies</t>
  </si>
  <si>
    <t>Spielfelder/ Spielplatzgeräte</t>
  </si>
  <si>
    <t>Rasen</t>
  </si>
  <si>
    <r>
      <t>Rundkies:</t>
    </r>
    <r>
      <rPr>
        <sz val="12"/>
        <rFont val="Arial"/>
        <family val="2"/>
      </rPr>
      <t xml:space="preserve"> </t>
    </r>
    <r>
      <rPr>
        <b/>
        <sz val="12"/>
        <rFont val="Arial"/>
        <family val="2"/>
      </rPr>
      <t xml:space="preserve">                               </t>
    </r>
    <r>
      <rPr>
        <sz val="12"/>
        <rFont val="Arial"/>
        <family val="2"/>
      </rPr>
      <t>Körnung 2–8 mm</t>
    </r>
  </si>
  <si>
    <t xml:space="preserve">Siebtest gemäss SN EN 933–1
</t>
  </si>
  <si>
    <t>Spielplatzgeräte</t>
  </si>
  <si>
    <r>
      <t xml:space="preserve">Rindenschnitzel                           </t>
    </r>
    <r>
      <rPr>
        <sz val="12"/>
        <rFont val="Arial"/>
        <family val="2"/>
      </rPr>
      <t>Korngrösse: 20–80 mm</t>
    </r>
  </si>
  <si>
    <t>Länge ca. 10 cm; in frischem, trockenem und aufgelockertem Zustand</t>
  </si>
  <si>
    <r>
      <t xml:space="preserve">Holzschnitzel                              </t>
    </r>
    <r>
      <rPr>
        <sz val="12"/>
        <rFont val="Arial"/>
        <family val="2"/>
      </rPr>
      <t>Korngrösse: 5–30 mm</t>
    </r>
  </si>
  <si>
    <t>Granulat; in frischem, trockenem und aufgelockertem Zustand</t>
  </si>
  <si>
    <r>
      <t xml:space="preserve">Quarzsand                               </t>
    </r>
    <r>
      <rPr>
        <sz val="12"/>
        <rFont val="Arial"/>
        <family val="2"/>
      </rPr>
      <t xml:space="preserve">Körnung: 0,2–2 mm   </t>
    </r>
  </si>
  <si>
    <t>Unter Kletter- oder Turngeräten</t>
  </si>
  <si>
    <t>Fallschutzplatten und fest eingebaute Fallschutzbeläge</t>
  </si>
  <si>
    <t xml:space="preserve">Dicke der Beläge 
je nach Laborergebnissen und Prüfzertifikat
</t>
  </si>
  <si>
    <t>Bemerkungen:</t>
  </si>
  <si>
    <t>Die Norm SN EN 1777, regelt in Ziff. 4.1.1, dass stossdämpfende Spielplatzböden frei sein müssen von scharfkantigen und gefährlich vorstehenden Teilen.</t>
  </si>
  <si>
    <t>Schreinereiabfälle sind als stossdämpfenden Materialien ungeeignet: harte Materialien, mit zu grossen Korngrössen können Gesichtsverletzungen verursachen.</t>
  </si>
  <si>
    <t>(*) bfu-Liste: Fallschutzmaterial mit Prüfzertifikat</t>
  </si>
  <si>
    <t>© bfu - 2010</t>
  </si>
  <si>
    <r>
      <t>D</t>
    </r>
    <r>
      <rPr>
        <b/>
        <vertAlign val="subscript"/>
        <sz val="16"/>
        <color indexed="10"/>
        <rFont val="Arial"/>
        <family val="2"/>
      </rPr>
      <t>a</t>
    </r>
  </si>
  <si>
    <r>
      <t>D</t>
    </r>
    <r>
      <rPr>
        <b/>
        <vertAlign val="subscript"/>
        <sz val="14"/>
        <color indexed="10"/>
        <rFont val="Arial"/>
        <family val="2"/>
      </rPr>
      <t>a</t>
    </r>
  </si>
  <si>
    <r>
      <t>D</t>
    </r>
    <r>
      <rPr>
        <b/>
        <vertAlign val="subscript"/>
        <sz val="12"/>
        <color indexed="10"/>
        <rFont val="Arial"/>
        <family val="2"/>
      </rPr>
      <t>1</t>
    </r>
  </si>
  <si>
    <r>
      <t>D</t>
    </r>
    <r>
      <rPr>
        <b/>
        <vertAlign val="subscript"/>
        <sz val="12"/>
        <color indexed="10"/>
        <rFont val="Arial"/>
        <family val="2"/>
      </rPr>
      <t>2</t>
    </r>
  </si>
  <si>
    <r>
      <t>b</t>
    </r>
    <r>
      <rPr>
        <b/>
        <vertAlign val="subscript"/>
        <sz val="12"/>
        <color indexed="10"/>
        <rFont val="Arial"/>
        <family val="2"/>
      </rPr>
      <t>1</t>
    </r>
  </si>
  <si>
    <r>
      <t>h</t>
    </r>
    <r>
      <rPr>
        <b/>
        <vertAlign val="subscript"/>
        <sz val="12"/>
        <color indexed="49"/>
        <rFont val="Arial"/>
        <family val="2"/>
      </rPr>
      <t>1</t>
    </r>
    <r>
      <rPr>
        <b/>
        <sz val="12"/>
        <color indexed="49"/>
        <rFont val="Arial"/>
        <family val="2"/>
      </rPr>
      <t xml:space="preserve">  </t>
    </r>
    <r>
      <rPr>
        <b/>
        <sz val="12"/>
        <color indexed="49"/>
        <rFont val="Calibri"/>
        <family val="2"/>
      </rPr>
      <t>≥</t>
    </r>
    <r>
      <rPr>
        <b/>
        <sz val="12"/>
        <color indexed="49"/>
        <rFont val="Arial"/>
        <family val="2"/>
      </rPr>
      <t xml:space="preserve"> 200 cm</t>
    </r>
  </si>
  <si>
    <r>
      <t>D</t>
    </r>
    <r>
      <rPr>
        <b/>
        <vertAlign val="subscript"/>
        <sz val="12"/>
        <color indexed="10"/>
        <rFont val="Arial"/>
        <family val="2"/>
      </rPr>
      <t>1</t>
    </r>
    <r>
      <rPr>
        <b/>
        <sz val="12"/>
        <color indexed="10"/>
        <rFont val="Arial"/>
        <family val="2"/>
      </rPr>
      <t xml:space="preserve"> </t>
    </r>
  </si>
  <si>
    <r>
      <t>D</t>
    </r>
    <r>
      <rPr>
        <b/>
        <vertAlign val="subscript"/>
        <sz val="16"/>
        <color indexed="10"/>
        <rFont val="Arial"/>
        <family val="2"/>
      </rPr>
      <t>a</t>
    </r>
  </si>
  <si>
    <r>
      <t>m</t>
    </r>
    <r>
      <rPr>
        <vertAlign val="superscript"/>
        <sz val="11"/>
        <color indexed="8"/>
        <rFont val="Arial"/>
        <family val="2"/>
      </rPr>
      <t>2</t>
    </r>
  </si>
  <si>
    <r>
      <t xml:space="preserve"> D</t>
    </r>
    <r>
      <rPr>
        <b/>
        <vertAlign val="subscript"/>
        <sz val="14"/>
        <color indexed="10"/>
        <rFont val="Arial"/>
        <family val="2"/>
      </rPr>
      <t>1</t>
    </r>
  </si>
  <si>
    <t>© bfu - 2010 - TD 01</t>
  </si>
  <si>
    <t>© bfu - 2010 - TD 02</t>
  </si>
  <si>
    <t>© bfu - 2010 - TD 03</t>
  </si>
  <si>
    <t>© bfu - 2010 - TD 04</t>
  </si>
  <si>
    <t>© bfu - 2010 - TD 06</t>
  </si>
  <si>
    <t>© bfu - 2010 - TD 07</t>
  </si>
  <si>
    <t>© bfu - 2010 - TD 08</t>
  </si>
  <si>
    <t>© bfu - 2010 - TD 09</t>
  </si>
  <si>
    <t>© bfu - 2010 - TD 10</t>
  </si>
  <si>
    <t>© bfu - 2010 - TD 11</t>
  </si>
  <si>
    <t>© bfu - 2010 - TD 17</t>
  </si>
  <si>
    <t>© bfu - 2010 - TD 18</t>
  </si>
  <si>
    <t>© bfu - 2010 - TD 19</t>
  </si>
  <si>
    <t>© bfu - 2010 - TD 20</t>
  </si>
  <si>
    <t>© bfu - 2010 - TD 21</t>
  </si>
  <si>
    <t>© bfu - 2010 - TD 28</t>
  </si>
  <si>
    <t>© bfu - 2010 - TD 29</t>
  </si>
  <si>
    <t>© bfu - 2010 - TD 30</t>
  </si>
  <si>
    <t>© bfu - 2010 - TD 31</t>
  </si>
  <si>
    <t>© bfu - 2010 - TD 32</t>
  </si>
  <si>
    <t>© bfu - 2010 - TD 33</t>
  </si>
  <si>
    <t>© bfu - 2010 - TD 34</t>
  </si>
  <si>
    <t>© bfu - 2010 - TD 35</t>
  </si>
  <si>
    <t>© bfu - 2010 - TD 36</t>
  </si>
  <si>
    <t>© bfu - 2010 - TD 37</t>
  </si>
  <si>
    <t>© bfu - 2010 - TD 38</t>
  </si>
  <si>
    <t>© bfu - 2010 - TD 39</t>
  </si>
  <si>
    <t>© bfu - 2010 - TD 40</t>
  </si>
  <si>
    <t>© bfu - 2010 - TD 41</t>
  </si>
  <si>
    <t>© bfu - 2010 - TD 42</t>
  </si>
  <si>
    <t>In Ordnung</t>
  </si>
  <si>
    <t>Vergrössern!</t>
  </si>
  <si>
    <t>D =</t>
  </si>
  <si>
    <t>R =</t>
  </si>
  <si>
    <t>X =</t>
  </si>
  <si>
    <t>cm</t>
  </si>
  <si>
    <t xml:space="preserve"> </t>
  </si>
  <si>
    <t>D</t>
  </si>
  <si>
    <t>E</t>
  </si>
  <si>
    <t>L</t>
  </si>
  <si>
    <t>x</t>
  </si>
  <si>
    <t>m/s</t>
  </si>
  <si>
    <t>7a</t>
  </si>
  <si>
    <t>7 b</t>
  </si>
  <si>
    <t>8a</t>
  </si>
  <si>
    <t>8b</t>
  </si>
  <si>
    <t>----------</t>
  </si>
  <si>
    <r>
      <t>tan</t>
    </r>
    <r>
      <rPr>
        <sz val="12"/>
        <rFont val="Symbol"/>
        <family val="1"/>
        <charset val="2"/>
      </rPr>
      <t xml:space="preserve"> a</t>
    </r>
  </si>
  <si>
    <r>
      <t>sin</t>
    </r>
    <r>
      <rPr>
        <sz val="12"/>
        <rFont val="Symbol"/>
        <family val="1"/>
        <charset val="2"/>
      </rPr>
      <t xml:space="preserve"> a</t>
    </r>
  </si>
  <si>
    <t>e</t>
  </si>
  <si>
    <t>G</t>
  </si>
  <si>
    <t>C</t>
  </si>
  <si>
    <t>S</t>
  </si>
  <si>
    <t>K</t>
  </si>
  <si>
    <t>F</t>
  </si>
  <si>
    <t>V max =</t>
  </si>
  <si>
    <t>è</t>
  </si>
  <si>
    <t>TOP</t>
  </si>
  <si>
    <t>A</t>
  </si>
  <si>
    <t>X</t>
  </si>
  <si>
    <t xml:space="preserve">F  </t>
  </si>
  <si>
    <t xml:space="preserve">F </t>
  </si>
  <si>
    <t>1.2 Pyramide</t>
  </si>
  <si>
    <r>
      <t>m</t>
    </r>
    <r>
      <rPr>
        <vertAlign val="superscript"/>
        <sz val="12"/>
        <color indexed="8"/>
        <rFont val="Arial"/>
        <family val="2"/>
      </rPr>
      <t>2</t>
    </r>
  </si>
  <si>
    <r>
      <t>D</t>
    </r>
    <r>
      <rPr>
        <b/>
        <vertAlign val="subscript"/>
        <sz val="12"/>
        <color indexed="49"/>
        <rFont val="Arial"/>
        <family val="2"/>
      </rPr>
      <t>f</t>
    </r>
  </si>
  <si>
    <r>
      <t>h</t>
    </r>
    <r>
      <rPr>
        <b/>
        <vertAlign val="subscript"/>
        <sz val="12"/>
        <color indexed="10"/>
        <rFont val="Arial"/>
        <family val="2"/>
      </rPr>
      <t>1</t>
    </r>
  </si>
  <si>
    <r>
      <t>L</t>
    </r>
    <r>
      <rPr>
        <b/>
        <vertAlign val="subscript"/>
        <sz val="12"/>
        <color indexed="10"/>
        <rFont val="Arial"/>
        <family val="2"/>
      </rPr>
      <t>1</t>
    </r>
  </si>
  <si>
    <r>
      <t>L</t>
    </r>
    <r>
      <rPr>
        <b/>
        <vertAlign val="subscript"/>
        <sz val="12"/>
        <color indexed="10"/>
        <rFont val="Arial"/>
        <family val="2"/>
      </rPr>
      <t>2</t>
    </r>
  </si>
  <si>
    <r>
      <t>h</t>
    </r>
    <r>
      <rPr>
        <b/>
        <vertAlign val="subscript"/>
        <sz val="12"/>
        <color indexed="10"/>
        <rFont val="Arial"/>
        <family val="2"/>
      </rPr>
      <t>2</t>
    </r>
  </si>
  <si>
    <r>
      <t>h</t>
    </r>
    <r>
      <rPr>
        <b/>
        <vertAlign val="subscript"/>
        <sz val="12"/>
        <color indexed="10"/>
        <rFont val="Arial"/>
        <family val="2"/>
      </rPr>
      <t>3</t>
    </r>
  </si>
  <si>
    <r>
      <t>G</t>
    </r>
    <r>
      <rPr>
        <b/>
        <vertAlign val="subscript"/>
        <sz val="12"/>
        <color indexed="10"/>
        <rFont val="Arial"/>
        <family val="2"/>
      </rPr>
      <t>1</t>
    </r>
  </si>
  <si>
    <r>
      <t>G</t>
    </r>
    <r>
      <rPr>
        <b/>
        <vertAlign val="subscript"/>
        <sz val="12"/>
        <color indexed="10"/>
        <rFont val="Arial"/>
        <family val="2"/>
      </rPr>
      <t>2</t>
    </r>
  </si>
  <si>
    <r>
      <t>F</t>
    </r>
    <r>
      <rPr>
        <b/>
        <vertAlign val="subscript"/>
        <sz val="12"/>
        <color indexed="10"/>
        <rFont val="Arial"/>
        <family val="2"/>
      </rPr>
      <t>1</t>
    </r>
  </si>
  <si>
    <r>
      <t>F</t>
    </r>
    <r>
      <rPr>
        <b/>
        <vertAlign val="subscript"/>
        <sz val="12"/>
        <color indexed="10"/>
        <rFont val="Arial"/>
        <family val="2"/>
      </rPr>
      <t>2</t>
    </r>
  </si>
  <si>
    <r>
      <t>h</t>
    </r>
    <r>
      <rPr>
        <b/>
        <vertAlign val="subscript"/>
        <sz val="12"/>
        <color indexed="10"/>
        <rFont val="Arial"/>
        <family val="2"/>
      </rPr>
      <t>1</t>
    </r>
  </si>
  <si>
    <r>
      <t>h</t>
    </r>
    <r>
      <rPr>
        <b/>
        <vertAlign val="subscript"/>
        <sz val="12"/>
        <color indexed="10"/>
        <rFont val="Arial"/>
        <family val="2"/>
      </rPr>
      <t>3</t>
    </r>
  </si>
  <si>
    <r>
      <t>h</t>
    </r>
    <r>
      <rPr>
        <b/>
        <vertAlign val="subscript"/>
        <sz val="12"/>
        <color indexed="10"/>
        <rFont val="Arial"/>
        <family val="2"/>
      </rPr>
      <t>2</t>
    </r>
  </si>
  <si>
    <r>
      <t>F</t>
    </r>
    <r>
      <rPr>
        <b/>
        <vertAlign val="subscript"/>
        <sz val="12"/>
        <color indexed="10"/>
        <rFont val="Arial"/>
        <family val="2"/>
      </rPr>
      <t>1</t>
    </r>
  </si>
  <si>
    <r>
      <t>F</t>
    </r>
    <r>
      <rPr>
        <b/>
        <vertAlign val="subscript"/>
        <sz val="12"/>
        <color indexed="10"/>
        <rFont val="Arial"/>
        <family val="2"/>
      </rPr>
      <t>2</t>
    </r>
  </si>
  <si>
    <r>
      <t xml:space="preserve"> h</t>
    </r>
    <r>
      <rPr>
        <b/>
        <vertAlign val="subscript"/>
        <sz val="12"/>
        <color indexed="10"/>
        <rFont val="Arial"/>
        <family val="2"/>
      </rPr>
      <t>2</t>
    </r>
  </si>
  <si>
    <r>
      <t>C</t>
    </r>
    <r>
      <rPr>
        <vertAlign val="subscript"/>
        <sz val="11"/>
        <color indexed="10"/>
        <rFont val="Arial"/>
        <family val="2"/>
      </rPr>
      <t xml:space="preserve">1 </t>
    </r>
    <r>
      <rPr>
        <sz val="11"/>
        <color indexed="10"/>
        <rFont val="Arial"/>
        <family val="2"/>
      </rPr>
      <t>(cm)</t>
    </r>
  </si>
  <si>
    <r>
      <t>H</t>
    </r>
    <r>
      <rPr>
        <vertAlign val="subscript"/>
        <sz val="11"/>
        <color indexed="10"/>
        <rFont val="Arial"/>
        <family val="2"/>
      </rPr>
      <t xml:space="preserve">2 </t>
    </r>
    <r>
      <rPr>
        <sz val="11"/>
        <color indexed="10"/>
        <rFont val="Arial"/>
        <family val="2"/>
      </rPr>
      <t>(cm)</t>
    </r>
  </si>
  <si>
    <r>
      <t>H</t>
    </r>
    <r>
      <rPr>
        <b/>
        <vertAlign val="subscript"/>
        <sz val="10"/>
        <color indexed="49"/>
        <rFont val="Arial"/>
        <family val="2"/>
      </rPr>
      <t>1 =</t>
    </r>
  </si>
  <si>
    <r>
      <t>H</t>
    </r>
    <r>
      <rPr>
        <b/>
        <vertAlign val="subscript"/>
        <sz val="10"/>
        <color indexed="49"/>
        <rFont val="Arial"/>
        <family val="2"/>
      </rPr>
      <t>2</t>
    </r>
    <r>
      <rPr>
        <b/>
        <sz val="10"/>
        <color indexed="49"/>
        <rFont val="Arial"/>
        <family val="2"/>
      </rPr>
      <t xml:space="preserve"> =</t>
    </r>
  </si>
  <si>
    <r>
      <t>C</t>
    </r>
    <r>
      <rPr>
        <b/>
        <vertAlign val="subscript"/>
        <sz val="10"/>
        <color indexed="49"/>
        <rFont val="Arial"/>
        <family val="2"/>
      </rPr>
      <t>1</t>
    </r>
    <r>
      <rPr>
        <b/>
        <sz val="10"/>
        <color indexed="49"/>
        <rFont val="Arial"/>
        <family val="2"/>
      </rPr>
      <t>=</t>
    </r>
  </si>
  <si>
    <r>
      <t>D</t>
    </r>
    <r>
      <rPr>
        <b/>
        <vertAlign val="subscript"/>
        <sz val="12"/>
        <color indexed="10"/>
        <rFont val="Arial"/>
        <family val="2"/>
      </rPr>
      <t>1</t>
    </r>
    <r>
      <rPr>
        <b/>
        <sz val="12"/>
        <color indexed="10"/>
        <rFont val="Arial"/>
        <family val="2"/>
      </rPr>
      <t xml:space="preserve"> </t>
    </r>
  </si>
  <si>
    <r>
      <t>L</t>
    </r>
    <r>
      <rPr>
        <b/>
        <vertAlign val="subscript"/>
        <sz val="12"/>
        <color indexed="10"/>
        <rFont val="Arial"/>
        <family val="2"/>
      </rPr>
      <t>1</t>
    </r>
  </si>
  <si>
    <r>
      <t>L</t>
    </r>
    <r>
      <rPr>
        <b/>
        <vertAlign val="subscript"/>
        <sz val="12"/>
        <color indexed="10"/>
        <rFont val="Arial"/>
        <family val="2"/>
      </rPr>
      <t>2</t>
    </r>
  </si>
  <si>
    <r>
      <t>h</t>
    </r>
    <r>
      <rPr>
        <b/>
        <vertAlign val="subscript"/>
        <sz val="12"/>
        <color indexed="10"/>
        <rFont val="Arial"/>
        <family val="2"/>
      </rPr>
      <t>1</t>
    </r>
    <r>
      <rPr>
        <b/>
        <sz val="8"/>
        <color indexed="10"/>
        <rFont val="Arial"/>
        <family val="2"/>
      </rPr>
      <t xml:space="preserve"> </t>
    </r>
  </si>
  <si>
    <r>
      <t>h</t>
    </r>
    <r>
      <rPr>
        <b/>
        <vertAlign val="subscript"/>
        <sz val="12"/>
        <color indexed="10"/>
        <rFont val="Arial"/>
        <family val="2"/>
      </rPr>
      <t>4</t>
    </r>
  </si>
  <si>
    <r>
      <t>K</t>
    </r>
    <r>
      <rPr>
        <b/>
        <vertAlign val="subscript"/>
        <sz val="12"/>
        <color indexed="10"/>
        <rFont val="Arial"/>
        <family val="2"/>
      </rPr>
      <t>1</t>
    </r>
  </si>
  <si>
    <r>
      <t>D</t>
    </r>
    <r>
      <rPr>
        <b/>
        <vertAlign val="subscript"/>
        <sz val="14"/>
        <color indexed="49"/>
        <rFont val="Arial"/>
        <family val="2"/>
      </rPr>
      <t>f</t>
    </r>
  </si>
  <si>
    <r>
      <t>L</t>
    </r>
    <r>
      <rPr>
        <b/>
        <vertAlign val="subscript"/>
        <sz val="12"/>
        <color indexed="10"/>
        <rFont val="Arial"/>
        <family val="2"/>
      </rPr>
      <t xml:space="preserve">1 </t>
    </r>
  </si>
  <si>
    <r>
      <t>L</t>
    </r>
    <r>
      <rPr>
        <b/>
        <vertAlign val="subscript"/>
        <sz val="12"/>
        <color indexed="10"/>
        <rFont val="Arial"/>
        <family val="2"/>
      </rPr>
      <t>p</t>
    </r>
  </si>
  <si>
    <r>
      <t>L</t>
    </r>
    <r>
      <rPr>
        <b/>
        <vertAlign val="subscript"/>
        <sz val="12"/>
        <color indexed="10"/>
        <rFont val="Arial"/>
        <family val="2"/>
      </rPr>
      <t>s</t>
    </r>
  </si>
  <si>
    <r>
      <t>H</t>
    </r>
    <r>
      <rPr>
        <b/>
        <vertAlign val="subscript"/>
        <sz val="12"/>
        <color indexed="10"/>
        <rFont val="Arial"/>
        <family val="2"/>
      </rPr>
      <t>2</t>
    </r>
  </si>
  <si>
    <r>
      <t>H</t>
    </r>
    <r>
      <rPr>
        <b/>
        <vertAlign val="subscript"/>
        <sz val="12"/>
        <color indexed="10"/>
        <rFont val="Arial"/>
        <family val="2"/>
      </rPr>
      <t>1</t>
    </r>
  </si>
  <si>
    <r>
      <t>L</t>
    </r>
    <r>
      <rPr>
        <b/>
        <vertAlign val="subscript"/>
        <sz val="12"/>
        <color indexed="49"/>
        <rFont val="Arial"/>
        <family val="2"/>
      </rPr>
      <t xml:space="preserve">2 </t>
    </r>
    <r>
      <rPr>
        <b/>
        <sz val="11"/>
        <color indexed="49"/>
        <rFont val="Arial"/>
        <family val="2"/>
      </rPr>
      <t xml:space="preserve">=  </t>
    </r>
  </si>
  <si>
    <r>
      <t>L</t>
    </r>
    <r>
      <rPr>
        <b/>
        <vertAlign val="subscript"/>
        <sz val="12"/>
        <color indexed="49"/>
        <rFont val="Arial"/>
        <family val="2"/>
      </rPr>
      <t>3</t>
    </r>
    <r>
      <rPr>
        <b/>
        <sz val="12"/>
        <color indexed="49"/>
        <rFont val="Arial"/>
        <family val="2"/>
      </rPr>
      <t xml:space="preserve"> </t>
    </r>
    <r>
      <rPr>
        <b/>
        <sz val="11"/>
        <color indexed="49"/>
        <rFont val="Arial"/>
        <family val="2"/>
      </rPr>
      <t>=</t>
    </r>
  </si>
  <si>
    <t>b</t>
  </si>
  <si>
    <t>c</t>
  </si>
  <si>
    <t>d</t>
  </si>
  <si>
    <t>B</t>
  </si>
  <si>
    <r>
      <rPr>
        <b/>
        <sz val="12"/>
        <rFont val="Calibri"/>
        <family val="2"/>
      </rPr>
      <t>≤</t>
    </r>
    <r>
      <rPr>
        <b/>
        <sz val="13.2"/>
        <rFont val="Arial"/>
        <family val="2"/>
      </rPr>
      <t xml:space="preserve"> </t>
    </r>
    <r>
      <rPr>
        <b/>
        <sz val="12"/>
        <rFont val="Arial"/>
        <family val="2"/>
      </rPr>
      <t>60</t>
    </r>
  </si>
  <si>
    <r>
      <rPr>
        <b/>
        <sz val="12"/>
        <rFont val="Calibri"/>
        <family val="2"/>
      </rPr>
      <t>≤</t>
    </r>
    <r>
      <rPr>
        <b/>
        <sz val="13.2"/>
        <rFont val="Arial"/>
        <family val="2"/>
      </rPr>
      <t xml:space="preserve"> </t>
    </r>
    <r>
      <rPr>
        <b/>
        <sz val="12"/>
        <rFont val="Arial"/>
        <family val="2"/>
      </rPr>
      <t>100</t>
    </r>
  </si>
  <si>
    <r>
      <rPr>
        <b/>
        <sz val="12"/>
        <rFont val="Calibri"/>
        <family val="2"/>
      </rPr>
      <t>≤</t>
    </r>
    <r>
      <rPr>
        <b/>
        <sz val="13.2"/>
        <rFont val="Arial"/>
        <family val="2"/>
      </rPr>
      <t xml:space="preserve"> </t>
    </r>
    <r>
      <rPr>
        <b/>
        <sz val="12"/>
        <rFont val="Arial"/>
        <family val="2"/>
      </rPr>
      <t>23</t>
    </r>
  </si>
  <si>
    <r>
      <t>L</t>
    </r>
    <r>
      <rPr>
        <b/>
        <vertAlign val="subscript"/>
        <sz val="12"/>
        <color indexed="49"/>
        <rFont val="Arial"/>
        <family val="2"/>
      </rPr>
      <t>2</t>
    </r>
    <r>
      <rPr>
        <b/>
        <sz val="11"/>
        <color indexed="49"/>
        <rFont val="Arial"/>
        <family val="2"/>
      </rPr>
      <t xml:space="preserve">  </t>
    </r>
  </si>
  <si>
    <t>α</t>
  </si>
  <si>
    <r>
      <rPr>
        <b/>
        <sz val="12"/>
        <rFont val="Calibri"/>
        <family val="2"/>
      </rPr>
      <t>≤</t>
    </r>
    <r>
      <rPr>
        <b/>
        <sz val="13.2"/>
        <rFont val="Arial"/>
        <family val="2"/>
      </rPr>
      <t xml:space="preserve"> 20</t>
    </r>
  </si>
  <si>
    <r>
      <rPr>
        <b/>
        <sz val="12"/>
        <rFont val="Calibri"/>
        <family val="2"/>
      </rPr>
      <t>≤</t>
    </r>
    <r>
      <rPr>
        <b/>
        <sz val="13.2"/>
        <rFont val="Arial"/>
        <family val="2"/>
      </rPr>
      <t xml:space="preserve"> </t>
    </r>
    <r>
      <rPr>
        <b/>
        <sz val="12"/>
        <rFont val="Arial"/>
        <family val="2"/>
      </rPr>
      <t>150</t>
    </r>
  </si>
  <si>
    <r>
      <rPr>
        <b/>
        <sz val="12"/>
        <rFont val="Calibri"/>
        <family val="2"/>
      </rPr>
      <t>≤</t>
    </r>
    <r>
      <rPr>
        <b/>
        <sz val="13.2"/>
        <rFont val="Arial"/>
        <family val="2"/>
      </rPr>
      <t xml:space="preserve"> 30</t>
    </r>
  </si>
  <si>
    <r>
      <t>h</t>
    </r>
    <r>
      <rPr>
        <b/>
        <vertAlign val="subscript"/>
        <sz val="12"/>
        <color indexed="10"/>
        <rFont val="Arial"/>
        <family val="2"/>
      </rPr>
      <t>5</t>
    </r>
  </si>
  <si>
    <r>
      <t>h</t>
    </r>
    <r>
      <rPr>
        <b/>
        <vertAlign val="subscript"/>
        <sz val="12"/>
        <color indexed="10"/>
        <rFont val="Arial"/>
        <family val="2"/>
      </rPr>
      <t>6</t>
    </r>
  </si>
  <si>
    <t>Allgemeine Informationen</t>
  </si>
  <si>
    <t>Ausfüllen eines Merkblattes</t>
  </si>
  <si>
    <t>Wie gehe ich ohne Laptop vor Ort vor?</t>
  </si>
  <si>
    <t>Keinesfalls kann diese Datei die Normen SN EN 1176 Teil 1-6 ersetzen.</t>
  </si>
  <si>
    <t>Navigieren per Hyperlink (wie im Internet!)</t>
  </si>
  <si>
    <t>Das Navigationssystem per Hyperlink ermöglicht das direkte Anwählen der gewünschten Seite per Mausklick.</t>
  </si>
  <si>
    <r>
      <t xml:space="preserve">Empfehlungen für den Druck:
</t>
    </r>
    <r>
      <rPr>
        <sz val="12"/>
        <rFont val="Arial"/>
        <family val="2"/>
      </rPr>
      <t>Unter Excel sind die Druckformate vom jeweiligen Drucker abhängig: Möglicherweise wird bei Ihnen eine Seite in der Druckvorschau auf zwei Seiten dargestellt und dann auch so gedruckt!</t>
    </r>
  </si>
  <si>
    <t>Bemerkungen, Korrekturen und Vorschläge</t>
  </si>
  <si>
    <t>… sind willkommen und dem Autor mitzuteilen:</t>
  </si>
  <si>
    <t>Wählen Sie das Merkblatt aus, das Sie benötigen (z.B. in der Übersicht oder im Inhaltsverzeichnis).</t>
  </si>
  <si>
    <t>Ein Merkblatt ist ein Excel-Tabellenkalkulationsblatt, in welches ein Bild eingefügt wurde, so dass anschaulich gezeigt werden kann, welche Masse bei dem zu überprüfenden Gerät aufzunehmen sind.</t>
  </si>
  <si>
    <t>Was ist ein Merkblatt</t>
  </si>
  <si>
    <t>Wo befinden sich die "Eingabezellen" und die "Ergebniszellen"?</t>
  </si>
  <si>
    <t>Inhaltsverzeichnis</t>
  </si>
  <si>
    <t>2.2 Gondelschaukel</t>
  </si>
  <si>
    <t>2. Schaukeln</t>
  </si>
  <si>
    <t>3. Rutschbahnen</t>
  </si>
  <si>
    <t>4. Seilbahnen</t>
  </si>
  <si>
    <t>5. Karrussells</t>
  </si>
  <si>
    <t>6. Wippgeräte</t>
  </si>
  <si>
    <t>ANHÄNGE</t>
  </si>
  <si>
    <t>Norm SN EN 1176
Spielplatzgeräte und Spielplatzböden</t>
  </si>
  <si>
    <t xml:space="preserve">Wo erhält man diese Normen? </t>
  </si>
  <si>
    <t>In der Schweiz: http://www.snv.ch</t>
  </si>
  <si>
    <t>In Frankreich: http://www.afnor.org</t>
  </si>
  <si>
    <t>In Deutschland: http://www.din.de</t>
  </si>
  <si>
    <t>Einige gebräuchliche Definitionen</t>
  </si>
  <si>
    <t>Vorbemerkung</t>
  </si>
  <si>
    <t>Freiraum</t>
  </si>
  <si>
    <t>Fallraum</t>
  </si>
  <si>
    <t>Aufprallfläche</t>
  </si>
  <si>
    <t>7. Inspektion und Wartung</t>
  </si>
  <si>
    <t>Ref:</t>
  </si>
  <si>
    <t xml:space="preserve"> Ref:</t>
  </si>
  <si>
    <t xml:space="preserve"> Ort:</t>
  </si>
  <si>
    <t>Masse (in cm)</t>
  </si>
  <si>
    <t xml:space="preserve">Länge </t>
  </si>
  <si>
    <t xml:space="preserve">Breite </t>
  </si>
  <si>
    <t>Ergebnisse</t>
  </si>
  <si>
    <t>Ausfüllen</t>
  </si>
  <si>
    <t xml:space="preserve">Höhe der Pyramide </t>
  </si>
  <si>
    <t>Breite</t>
  </si>
  <si>
    <t xml:space="preserve">Spielplatzgeräte und Spielplatzböden - Teil 1: Allgemeine sicherheitstechnische Anforderungen und Prüfverfahren </t>
  </si>
  <si>
    <t>Teil 7: Anleitung für Installation, Inspektion, Wartung und Betrieb</t>
  </si>
  <si>
    <t xml:space="preserve">Teil 2: Zusätzliche besondere sicherheitstechnische Anforderungen und Prüfverfahren für Schaukeln </t>
  </si>
  <si>
    <t xml:space="preserve">Teil 3: Zusätzliche besondere sicherheitstechnische Anforderungen und Prüfverfahren für Rutschen </t>
  </si>
  <si>
    <t xml:space="preserve">Teil 4: Zusätzliche besondere sicherheitstechnische Anforderungen und Prüfverfahren für Seilbahnen </t>
  </si>
  <si>
    <t>Teil 5: Zusätzliche besondere sicherheitstechnische Anforderungen und Prüfverfahren für Karussells</t>
  </si>
  <si>
    <t>Teil 6: Zusätzliche besondere sicherheitstechnische Anforderungen und Prüfverfahren für Wippen</t>
  </si>
  <si>
    <t>DIN-Taschenbuch 105, Spielplätze und Freizeitanlagen, ISBN: 3-410-16859-1 / ISBN (neu): 978-3-410-16859-1 ca. 142 Euro)</t>
  </si>
  <si>
    <t>Aires de jeux et équipements d'aires de jeux: recueil de normes, Référence 316 58 31 CD - CD-Rom (ca. 187 Euro)</t>
  </si>
  <si>
    <t>Freie Fallhöhe</t>
  </si>
  <si>
    <t>Gesamthöhe</t>
  </si>
  <si>
    <t>Dicke des Sitzes</t>
  </si>
  <si>
    <t>Länge des Sitzes</t>
  </si>
  <si>
    <t>h3 mind.</t>
  </si>
  <si>
    <t>Breite des Belags (Doppelschaukel)</t>
  </si>
  <si>
    <t>Referenzwerte zur Überprüfung der  Bedingung (2)</t>
  </si>
  <si>
    <t>Referenzwerte zur Überprüfung der  Bedingung (5)</t>
  </si>
  <si>
    <t>Referenzwerte zur Überprüfung der  Bedingung (6)</t>
  </si>
  <si>
    <t>Referenzwerte zur Überprüfung der  Bedingung (7)</t>
  </si>
  <si>
    <t>Referenzwerte zur Überprüfung der  Bedingung (8.1)</t>
  </si>
  <si>
    <t>Referenzwerte zur Überprüfung der  Bedingung (8.2)</t>
  </si>
  <si>
    <t>Referenzwerte zur Überprüfung der  Bedingung (9.1)</t>
  </si>
  <si>
    <t>Referenzwerte zur Überprüfung der  Bedingung (9.2)</t>
  </si>
  <si>
    <t>Referenzwerte zur Überprüfung der  Bedingung (9)</t>
  </si>
  <si>
    <t>Referenzwerte zur Überprüfung der  Bedingung (4)</t>
  </si>
  <si>
    <t>Referenzwerte zur Überprüfung der  Bedingung (5.1)</t>
  </si>
  <si>
    <t>Referenzwerte zur Überprüfung der  Bedingung (5.2)</t>
  </si>
  <si>
    <t>Referenzwerte zur Überprüfung der  Bedingung (3)</t>
  </si>
  <si>
    <t>Referenzwerte zur Überprüfung der  Bedingung (8)</t>
  </si>
  <si>
    <t>Referenzwerte zur Überprüfung der  Bedingung (10)</t>
  </si>
  <si>
    <t>Referenzwerte zur Überprüfung der  Bedingung 2</t>
  </si>
  <si>
    <t>Referenzwerte zur Überprüfung der  Bedingung (11)</t>
  </si>
  <si>
    <t>Grösser oder gleich 35 cm</t>
  </si>
  <si>
    <t>Grösser oder gleich 40 cm</t>
  </si>
  <si>
    <t>Grösser oder gleich 150 cm</t>
  </si>
  <si>
    <t>Grösser oder gleich 200 cm</t>
  </si>
  <si>
    <t>Grösser oder gleich 100 cm</t>
  </si>
  <si>
    <t>H6 grösser oder gleich 40 cm</t>
  </si>
  <si>
    <t>Falls grösser oder gleich 210 cm</t>
  </si>
  <si>
    <t>Falls grösser oder gleich 180 cm</t>
  </si>
  <si>
    <t>Falls grösser oder gleich 200 cm</t>
  </si>
  <si>
    <t>Falls kleiner als 35 cm</t>
  </si>
  <si>
    <t>Falls kleiner als 40 cm</t>
  </si>
  <si>
    <t>Falls kleiner als 150 cm</t>
  </si>
  <si>
    <t>Falls kleiner als 200 cm</t>
  </si>
  <si>
    <t>Falls kleiner als 100 cm</t>
  </si>
  <si>
    <t>TEST: Mindestabstand zwischen Sitz und Gerüst C</t>
  </si>
  <si>
    <t>(Zahl gerundet)</t>
  </si>
  <si>
    <t>TEST: Mindestabstand zwischen den Befestigungspunkten der Aufhängungen F</t>
  </si>
  <si>
    <t>TEST: Bei Doppelschaukel: Mindestabstand zwischen den Sitzen S</t>
  </si>
  <si>
    <t xml:space="preserve">TEST: Mindestlänge bei Naturboden mit stossdämpfender Wirkung L2 </t>
  </si>
  <si>
    <t>TEST: Mindestbreite des Belags (Doppelschaukel)</t>
  </si>
  <si>
    <t>Verbreitern!</t>
  </si>
  <si>
    <t>Mind. 35 cm!</t>
  </si>
  <si>
    <t>Grösser oder gleich C (Wert entspricht der Norm = Zelle erscheint blau)</t>
  </si>
  <si>
    <t>Grösser oder gleich S (Wert entspricht der Norm = Zelle erscheint blau)</t>
  </si>
  <si>
    <t>Grösser oder gleich F (Wert entspricht der Norm = Zelle erscheint blau)</t>
  </si>
  <si>
    <t>Grösser oder gleich L (Wert entspricht der Norm = Zelle erscheint blau)</t>
  </si>
  <si>
    <t>Grösser oder gleich K (Wert entspricht der Norm = Zelle erscheint blau)</t>
  </si>
  <si>
    <t>Grösser oder gleich L1 (Wert entspricht der Norm = Zelle erscheint blau)</t>
  </si>
  <si>
    <t>Grösser oder gleich Da (Wert entspricht der Norm = Zelle erscheint blau)</t>
  </si>
  <si>
    <t>Wert gemäss Norm</t>
  </si>
  <si>
    <t>Aus-füllen</t>
  </si>
  <si>
    <t>min. 40</t>
  </si>
  <si>
    <t>Gesamtlänge</t>
  </si>
  <si>
    <t>Gesamt-länge</t>
  </si>
  <si>
    <t>min. 35</t>
  </si>
  <si>
    <t>Auf 40 vergrössern!</t>
  </si>
  <si>
    <t>© bfu - 2010- TD 15</t>
  </si>
  <si>
    <t>© bfu - 2010- TD 16</t>
  </si>
  <si>
    <t>© bfu - 2010  - TD 05</t>
  </si>
  <si>
    <t>© bfu - 2010- TD 12</t>
  </si>
  <si>
    <t>© bfu - 2010- TD 13</t>
  </si>
  <si>
    <t>© bfu - 2010- TD 14</t>
  </si>
  <si>
    <t>TEST: Mindestlänge bei stossdämpfendem synthetischem Belag L1</t>
  </si>
  <si>
    <t xml:space="preserve">TEST: Breite des Belags bei einer Einzelschaukel, mind. jedoch 175 cm  </t>
  </si>
  <si>
    <t>Grösser oder gleich L  (Wert entspricht der Norm = Zelle erscheint blau)</t>
  </si>
  <si>
    <t>Grösser oder gleich L1  (Wert entspricht der Norm = Zelle erscheint blau)</t>
  </si>
  <si>
    <t>TEST: Mindestlänge bei stossdämpfendem synthetischem Belag L</t>
  </si>
  <si>
    <t>TEST: Mindestlänge bei Naturboden mit stossdämpfender Wirkung L1</t>
  </si>
  <si>
    <t>Referenzwerte zur Überprüfung der  Bedingung (4.1)</t>
  </si>
  <si>
    <t>Referenzwerte zur Überprüfung der  Bedingung (4.2)</t>
  </si>
  <si>
    <t>Dicke des Pneus</t>
  </si>
  <si>
    <t>TEST: Abstand  zwischen Pneu und Seitenstreben mind. 40 cm</t>
  </si>
  <si>
    <t>Lineare Länge der Rutsche</t>
  </si>
  <si>
    <t>Höhe (Höhenunterschied der Rutsche)</t>
  </si>
  <si>
    <t>Länge Auslaufbereich (mind. 200 cm)</t>
  </si>
  <si>
    <t>Hinweis</t>
  </si>
  <si>
    <r>
      <t>Mittlere Neigung der Rutsche (&lt; 40</t>
    </r>
    <r>
      <rPr>
        <vertAlign val="superscript"/>
        <sz val="10"/>
        <rFont val="Arial"/>
        <family val="2"/>
      </rPr>
      <t>0</t>
    </r>
    <r>
      <rPr>
        <sz val="10"/>
        <rFont val="Arial"/>
        <family val="2"/>
      </rPr>
      <t xml:space="preserve">) und Sinus </t>
    </r>
    <r>
      <rPr>
        <sz val="10"/>
        <rFont val="Symbol"/>
        <family val="1"/>
        <charset val="2"/>
      </rPr>
      <t>a</t>
    </r>
  </si>
  <si>
    <t>Neigung in Grad</t>
  </si>
  <si>
    <t>Kontrolle</t>
  </si>
  <si>
    <t>Falls x &gt; 250 cm</t>
  </si>
  <si>
    <t>Falls x &lt; 250 cm</t>
  </si>
  <si>
    <t>Falls x &gt; 60 cm und h3 &lt; 70 cm</t>
  </si>
  <si>
    <t>H6 &lt; 40 cm</t>
  </si>
  <si>
    <r>
      <t>Bei einem Winkel über 20</t>
    </r>
    <r>
      <rPr>
        <vertAlign val="superscript"/>
        <sz val="10"/>
        <rFont val="Arial"/>
        <family val="2"/>
      </rPr>
      <t>o</t>
    </r>
  </si>
  <si>
    <t>Falls x &gt; 60 cm und h3 ≥ 70 cm</t>
  </si>
  <si>
    <t>Falls grösser als 35 cm</t>
  </si>
  <si>
    <t>Falls grösser als 7 m/s</t>
  </si>
  <si>
    <t>Falls kleiner oder gleich 35 cm</t>
  </si>
  <si>
    <t>Falls kleiner oder gleich 7 m/s</t>
  </si>
  <si>
    <r>
      <t xml:space="preserve">TEST: </t>
    </r>
    <r>
      <rPr>
        <sz val="11"/>
        <rFont val="Arial"/>
        <family val="2"/>
      </rPr>
      <t>Höhe des Auslaufteils &lt; 35 cm?</t>
    </r>
  </si>
  <si>
    <t>TEST: Breite links vom Auslaufteil mind. 100 cm?</t>
  </si>
  <si>
    <t>TEST: Breite rechts vom Auslaufteil mind. 100 cm?</t>
  </si>
  <si>
    <t>TEST: Länge Auslaufteil mind. 200 cm?</t>
  </si>
  <si>
    <t>TEST: Höhe des Auslaufteils &lt; 35 cm?</t>
  </si>
  <si>
    <t>Falls h1 &gt; 250 cm</t>
  </si>
  <si>
    <r>
      <t xml:space="preserve">TEST: </t>
    </r>
    <r>
      <rPr>
        <sz val="11"/>
        <rFont val="Arial"/>
        <family val="2"/>
      </rPr>
      <t>Ist die Höhe des Einsitzteils nicht grösser als 250 cm?</t>
    </r>
  </si>
  <si>
    <r>
      <rPr>
        <sz val="11"/>
        <rFont val="Arial Black"/>
        <family val="2"/>
      </rPr>
      <t>TEST:</t>
    </r>
    <r>
      <rPr>
        <sz val="11"/>
        <rFont val="Arial"/>
        <family val="2"/>
      </rPr>
      <t xml:space="preserve"> Höhe des Auslaufteils unter 35 cm?</t>
    </r>
  </si>
  <si>
    <r>
      <rPr>
        <sz val="11"/>
        <rFont val="Arial Black"/>
        <family val="2"/>
      </rPr>
      <t xml:space="preserve">TEST: </t>
    </r>
    <r>
      <rPr>
        <sz val="11"/>
        <rFont val="Arial"/>
        <family val="2"/>
      </rPr>
      <t>Abstand zum Boden unter 100 cm?</t>
    </r>
  </si>
  <si>
    <t>Zu niedrig!</t>
  </si>
  <si>
    <t xml:space="preserve">Grünabfälle (z.B. gehäckselte Äste) nur unter Vorbehalt einsetzbar: keine giftigen Pflanzen, keine Stachelpflanzen. Erhöhte Tendenz zur Kompostierung!  </t>
  </si>
  <si>
    <t>Verbreitern auf 100!</t>
  </si>
  <si>
    <t>Länge der Rutsche (im Grundriss gemessen)</t>
  </si>
  <si>
    <t>Falls grösser oder gleich 100 cm</t>
  </si>
  <si>
    <r>
      <rPr>
        <sz val="11"/>
        <rFont val="Arial Black"/>
        <family val="2"/>
      </rPr>
      <t xml:space="preserve">TEST: </t>
    </r>
    <r>
      <rPr>
        <sz val="11"/>
        <rFont val="Arial"/>
        <family val="2"/>
      </rPr>
      <t>Mittlere Neigung der Rutsche &lt; 40</t>
    </r>
    <r>
      <rPr>
        <vertAlign val="superscript"/>
        <sz val="11"/>
        <rFont val="Arial"/>
        <family val="2"/>
      </rPr>
      <t>o</t>
    </r>
    <r>
      <rPr>
        <sz val="11"/>
        <rFont val="Arial"/>
        <family val="2"/>
      </rPr>
      <t>?</t>
    </r>
  </si>
  <si>
    <r>
      <rPr>
        <sz val="10"/>
        <rFont val="Arial Black"/>
        <family val="2"/>
      </rPr>
      <t>TEST:</t>
    </r>
    <r>
      <rPr>
        <sz val="10"/>
        <rFont val="Arial"/>
        <family val="2"/>
      </rPr>
      <t xml:space="preserve"> Mindestlänge bei stossdämpfendem synthetischem Belag L</t>
    </r>
  </si>
  <si>
    <r>
      <rPr>
        <sz val="10"/>
        <rFont val="Arial Black"/>
        <family val="2"/>
      </rPr>
      <t xml:space="preserve">TEST: </t>
    </r>
    <r>
      <rPr>
        <sz val="10"/>
        <rFont val="Arial"/>
        <family val="2"/>
      </rPr>
      <t>Mindestlänge bei Naturboden mit stossdämpfender Wirkung L1</t>
    </r>
  </si>
  <si>
    <r>
      <rPr>
        <sz val="10"/>
        <rFont val="Arial Black"/>
        <family val="2"/>
      </rPr>
      <t>TEST:</t>
    </r>
    <r>
      <rPr>
        <sz val="10"/>
        <rFont val="Arial"/>
        <family val="2"/>
      </rPr>
      <t xml:space="preserve"> Mindestabstand zwischen den Befestigungspunkten der Aufhängungen F</t>
    </r>
  </si>
  <si>
    <r>
      <rPr>
        <sz val="10"/>
        <rFont val="Arial Black"/>
        <family val="2"/>
      </rPr>
      <t>TEST:</t>
    </r>
    <r>
      <rPr>
        <sz val="10"/>
        <rFont val="Arial"/>
        <family val="2"/>
      </rPr>
      <t xml:space="preserve"> Mindestlänge bei stossdämpfendem synthetischem Belag L</t>
    </r>
    <r>
      <rPr>
        <vertAlign val="subscript"/>
        <sz val="10"/>
        <rFont val="Arial"/>
        <family val="2"/>
      </rPr>
      <t>1</t>
    </r>
  </si>
  <si>
    <r>
      <rPr>
        <sz val="10"/>
        <rFont val="Arial Black"/>
        <family val="2"/>
      </rPr>
      <t>TEST:</t>
    </r>
    <r>
      <rPr>
        <sz val="10"/>
        <rFont val="Arial"/>
        <family val="2"/>
      </rPr>
      <t xml:space="preserve"> Mindestlänge bei Naturboden mit stossdämpfender Wirkung L2</t>
    </r>
  </si>
  <si>
    <r>
      <rPr>
        <sz val="10"/>
        <rFont val="Arial Black"/>
        <family val="2"/>
      </rPr>
      <t>TEST:</t>
    </r>
    <r>
      <rPr>
        <sz val="10"/>
        <rFont val="Arial"/>
        <family val="2"/>
      </rPr>
      <t xml:space="preserve"> Mindestlänge bei einem stossdämpfenden synthetischen Belag L</t>
    </r>
  </si>
  <si>
    <r>
      <rPr>
        <sz val="10"/>
        <rFont val="Arial Black"/>
        <family val="2"/>
      </rPr>
      <t>TEST:</t>
    </r>
    <r>
      <rPr>
        <sz val="10"/>
        <rFont val="Arial"/>
        <family val="2"/>
      </rPr>
      <t xml:space="preserve"> Mindestlänge bei einem stossdämpfenden Naturboden L1</t>
    </r>
  </si>
  <si>
    <r>
      <t>Falls kleiner oder gleich 40</t>
    </r>
    <r>
      <rPr>
        <vertAlign val="superscript"/>
        <sz val="11"/>
        <rFont val="Arial"/>
        <family val="2"/>
      </rPr>
      <t>o</t>
    </r>
  </si>
  <si>
    <r>
      <t>Über 40</t>
    </r>
    <r>
      <rPr>
        <vertAlign val="superscript"/>
        <sz val="11"/>
        <rFont val="Arial"/>
        <family val="2"/>
      </rPr>
      <t>o</t>
    </r>
  </si>
  <si>
    <r>
      <t>TEST: Mittlere Neigung der Rutsche &lt; 40</t>
    </r>
    <r>
      <rPr>
        <vertAlign val="superscript"/>
        <sz val="11"/>
        <rFont val="Arial"/>
        <family val="2"/>
      </rPr>
      <t>o</t>
    </r>
    <r>
      <rPr>
        <sz val="11"/>
        <rFont val="Arial"/>
        <family val="2"/>
      </rPr>
      <t>?</t>
    </r>
  </si>
  <si>
    <r>
      <t>TEST:</t>
    </r>
    <r>
      <rPr>
        <sz val="11"/>
        <rFont val="Arial"/>
        <family val="2"/>
      </rPr>
      <t xml:space="preserve"> Wahl der Länge D für den stossdämpfenden Belag</t>
    </r>
  </si>
  <si>
    <r>
      <t>TEST:</t>
    </r>
    <r>
      <rPr>
        <sz val="11"/>
        <rFont val="Arial"/>
        <family val="2"/>
      </rPr>
      <t xml:space="preserve"> Breite des seitlichen Aufprallbereichs rechts mind. 150 cm?</t>
    </r>
  </si>
  <si>
    <r>
      <rPr>
        <sz val="11"/>
        <rFont val="Arial Black"/>
        <family val="2"/>
      </rPr>
      <t>TEST:</t>
    </r>
    <r>
      <rPr>
        <sz val="11"/>
        <rFont val="Arial"/>
        <family val="2"/>
      </rPr>
      <t xml:space="preserve"> Breite des seitlichen Aufprallbereichs links mind. 150 cm?</t>
    </r>
  </si>
  <si>
    <t>Höhe des Einsitzteils der Rutsche über Boden</t>
  </si>
  <si>
    <t>Höhe der Seitenbrüstung beim Einsitzteil</t>
  </si>
  <si>
    <r>
      <t xml:space="preserve">TEST: </t>
    </r>
    <r>
      <rPr>
        <sz val="11"/>
        <rFont val="Arial"/>
        <family val="2"/>
      </rPr>
      <t>Höhe des Einsitzteils wirklich nicht mehr als 250 cm?</t>
    </r>
  </si>
  <si>
    <t>Beträgt die Höhe x des Einsitzteils weniger als 60 cm, gilt h3 = mind. 10 cm</t>
  </si>
  <si>
    <t>Beträgt die Höhe x des Einsitzteils zwischen 60 cm und 100 cm, 
gilt h3 = mind. 70 cm</t>
  </si>
  <si>
    <t>Breite links vom Auslaufbereich (mind. 100 cm)</t>
  </si>
  <si>
    <t>Breite rechts vom Auslaufbereich (mind. 100 cm)</t>
  </si>
  <si>
    <t>TEST: Breite links vom Auslaufbereich mind. 100 cm?</t>
  </si>
  <si>
    <t>TEST: Breite rechts vom Auslaufbereich mind. 100 cm?</t>
  </si>
  <si>
    <t>TEST: Länge des Auslaufbereichs mind. 200 cm?</t>
  </si>
  <si>
    <t>Kontrolle / anpassen?</t>
  </si>
  <si>
    <t>Breite rechts v. Auslaufbereich (mind. 100 cm)</t>
  </si>
  <si>
    <r>
      <t>Mittlere Neigung der Rutsche (&lt; 40</t>
    </r>
    <r>
      <rPr>
        <vertAlign val="superscript"/>
        <sz val="10"/>
        <rFont val="Arial"/>
        <family val="2"/>
      </rPr>
      <t>o</t>
    </r>
    <r>
      <rPr>
        <sz val="10"/>
        <rFont val="Arial"/>
        <family val="2"/>
      </rPr>
      <t xml:space="preserve">) und Tangens </t>
    </r>
    <r>
      <rPr>
        <sz val="10"/>
        <rFont val="Symbol"/>
        <family val="1"/>
        <charset val="2"/>
      </rPr>
      <t>a</t>
    </r>
  </si>
  <si>
    <t xml:space="preserve">Falls D = R </t>
  </si>
  <si>
    <t>Bei einer langen Rutsche muss mit stossdämpfendem Material geschützt werden, sobald an einem Punkt der Rutsche die Höhe mehr als 1 m beträgt.</t>
  </si>
  <si>
    <t>Fundamente und Aufbau
von Holzschnitzel/Rindenmulch
gemäss SN EN 1176 - 1:2008</t>
  </si>
  <si>
    <t>SN EN 1176-1:2008</t>
  </si>
  <si>
    <t>SN EN 1176-7:2008</t>
  </si>
  <si>
    <t>SN EN 1176-2:2008</t>
  </si>
  <si>
    <t>SN EN 1176-10:2008</t>
  </si>
  <si>
    <t>SN EN 1176-3:2008</t>
  </si>
  <si>
    <t>SN EN 1176-11:2008</t>
  </si>
  <si>
    <t>SN EN 1176-4:2008</t>
  </si>
  <si>
    <t>SN EN 1176-5:2008</t>
  </si>
  <si>
    <t>SN EN 1176-6:2008</t>
  </si>
  <si>
    <t>Für die Wahl des stossdämpfenden Bodens ausschlag-gebende Fallhöhe gemäss EN1176-2:2008 (4.10.1)</t>
  </si>
  <si>
    <t>Gondelschaukel, bfu-Empfehlung
Grundlage: SN EN 1176-1:2008</t>
  </si>
  <si>
    <t>Material</t>
  </si>
  <si>
    <t>Beschreibung</t>
  </si>
  <si>
    <t>Anwendung</t>
  </si>
  <si>
    <t>Podesthöhe des Turmes</t>
  </si>
  <si>
    <t xml:space="preserve">Höhe des Ausstiegs über Boden (max. 35 cm) </t>
  </si>
  <si>
    <r>
      <t xml:space="preserve">tan </t>
    </r>
    <r>
      <rPr>
        <sz val="10"/>
        <rFont val="Symbol"/>
        <family val="1"/>
        <charset val="2"/>
      </rPr>
      <t>a</t>
    </r>
  </si>
  <si>
    <t>Länge der Aufprallfläche unter Rutschteil = Abstand vom Turm bis anfangs Auslaufteil, mind. jedoch "X".</t>
  </si>
  <si>
    <t>Wert X</t>
  </si>
  <si>
    <t>Wert D theoretisch (ggf. in Zelle D42 korrigieren)</t>
  </si>
  <si>
    <t>Mindestbreite der Aufprallfläche für die oben angegebene Fallhöhe h1</t>
  </si>
  <si>
    <t xml:space="preserve">Abstand vom Rand der Aufprallfläche zum Turm                                </t>
  </si>
  <si>
    <t>Länge des Kletternetzes (im Grundriss gemessen)</t>
  </si>
  <si>
    <t>Hauteur sous siège  &lt; 40 cm</t>
  </si>
  <si>
    <t>Hauteur sous siège grösser oder gleich 40 cm</t>
  </si>
  <si>
    <t>Falls kleiner oder gleich 200 cm</t>
  </si>
  <si>
    <t>Über 200 cm</t>
  </si>
  <si>
    <t>Unter 210 cm</t>
  </si>
  <si>
    <t>Unter 180 cm</t>
  </si>
  <si>
    <t>Unter 200 cm</t>
  </si>
  <si>
    <r>
      <t>H</t>
    </r>
    <r>
      <rPr>
        <vertAlign val="subscript"/>
        <sz val="11"/>
        <color indexed="10"/>
        <rFont val="Arial"/>
        <family val="2"/>
      </rPr>
      <t xml:space="preserve">1 </t>
    </r>
    <r>
      <rPr>
        <sz val="11"/>
        <color indexed="10"/>
        <rFont val="Arial"/>
        <family val="2"/>
      </rPr>
      <t>(cm)</t>
    </r>
  </si>
  <si>
    <t>L (cm)</t>
  </si>
  <si>
    <t>Zusatzdaten</t>
  </si>
  <si>
    <t>Gemessene Zeit (in Sekunden) zwischen Start- und Endstation</t>
  </si>
  <si>
    <t>Gewicht (in kg) der Testperson (Korrekturfaktor, weil die Norm eine Last von 130 kg verlangt)</t>
  </si>
  <si>
    <t>Abstand zw. Laufkatze und Sitz (bei nicht umschl. Laufkatze, mind. 210 cm)</t>
  </si>
  <si>
    <t>Abstand zw. Laufkatze und Sitz (bei umschlossener Laufkatze, min. 180 cm)</t>
  </si>
  <si>
    <t>Breite der Aufprallfläche links, längs der Seilachse (mind. 200 cm)</t>
  </si>
  <si>
    <t>Breite der Aufprallfläche rechts, längs der Seilachse (mind. 200 cm)</t>
  </si>
  <si>
    <t>Ergebnis für Bedingung (4)</t>
  </si>
  <si>
    <t>Ergebnis für Bedingung (5)</t>
  </si>
  <si>
    <t>Ergebnis für Bedingung (6)</t>
  </si>
  <si>
    <t>Ergebnis für Bedingung (7a)</t>
  </si>
  <si>
    <t>Ergebnis für Bedingung (7b)</t>
  </si>
  <si>
    <t>Ergebnis für Bedingung (8a)</t>
  </si>
  <si>
    <t>Ergebnis für Bedingung (8b)</t>
  </si>
  <si>
    <t>Ergebnis für Bedingung (9)</t>
  </si>
  <si>
    <t>Ergebnis für Bedingung (10)</t>
  </si>
  <si>
    <r>
      <t>Sicherheitsabstand bei Endstation und um 45</t>
    </r>
    <r>
      <rPr>
        <vertAlign val="superscript"/>
        <sz val="10"/>
        <rFont val="Arial"/>
        <family val="2"/>
      </rPr>
      <t>o</t>
    </r>
    <r>
      <rPr>
        <sz val="10"/>
        <rFont val="Arial"/>
        <family val="2"/>
      </rPr>
      <t xml:space="preserve"> ausgelenktem Sitz (mind. 200cm)</t>
    </r>
  </si>
  <si>
    <r>
      <t>TEST:</t>
    </r>
    <r>
      <rPr>
        <sz val="11"/>
        <rFont val="Arial"/>
        <family val="2"/>
      </rPr>
      <t xml:space="preserve"> Sicherheitsabstand an Endstation, Sitz um 45</t>
    </r>
    <r>
      <rPr>
        <vertAlign val="superscript"/>
        <sz val="11"/>
        <rFont val="Arial"/>
        <family val="2"/>
      </rPr>
      <t>o</t>
    </r>
    <r>
      <rPr>
        <sz val="11"/>
        <rFont val="Arial"/>
        <family val="2"/>
      </rPr>
      <t xml:space="preserve"> ausgelenkt mind. 200 cm?</t>
    </r>
  </si>
  <si>
    <r>
      <t xml:space="preserve">TEST: </t>
    </r>
    <r>
      <rPr>
        <sz val="11"/>
        <rFont val="Arial "/>
      </rPr>
      <t>Aufprallfläche nach Sicherheitsabstand mind. 200 cm breit?</t>
    </r>
  </si>
  <si>
    <r>
      <rPr>
        <sz val="11"/>
        <rFont val="Arial Black"/>
        <family val="2"/>
      </rPr>
      <t>TEST:</t>
    </r>
    <r>
      <rPr>
        <sz val="11"/>
        <rFont val="Arial"/>
        <family val="2"/>
      </rPr>
      <t xml:space="preserve"> Beträgt die exptrapolierte Geschwindigkeit über 7 m/s?</t>
    </r>
  </si>
  <si>
    <r>
      <rPr>
        <sz val="11"/>
        <rFont val="Arial Black"/>
        <family val="2"/>
      </rPr>
      <t xml:space="preserve">TEST: </t>
    </r>
    <r>
      <rPr>
        <sz val="11"/>
        <rFont val="Arial"/>
        <family val="2"/>
      </rPr>
      <t>Abstand zum Boden über 40 cm (Hinweis: Last = 130 kg)?</t>
    </r>
  </si>
  <si>
    <r>
      <rPr>
        <sz val="11"/>
        <rFont val="Arial Black"/>
        <family val="2"/>
      </rPr>
      <t xml:space="preserve">TEST: </t>
    </r>
    <r>
      <rPr>
        <sz val="11"/>
        <rFont val="Arial"/>
        <family val="2"/>
      </rPr>
      <t>Maximale Fallhöhe?</t>
    </r>
  </si>
  <si>
    <r>
      <rPr>
        <sz val="11"/>
        <rFont val="Arial Black"/>
        <family val="2"/>
      </rPr>
      <t xml:space="preserve">TEST: </t>
    </r>
    <r>
      <rPr>
        <sz val="11"/>
        <rFont val="Arial"/>
        <family val="2"/>
      </rPr>
      <t>Länge der Aufhängung mind. 210 cm (nicht umschlossene Laufkatze)?</t>
    </r>
  </si>
  <si>
    <r>
      <rPr>
        <sz val="11"/>
        <rFont val="Arial Black"/>
        <family val="2"/>
      </rPr>
      <t>TEST:</t>
    </r>
    <r>
      <rPr>
        <sz val="11"/>
        <rFont val="Arial"/>
        <family val="2"/>
      </rPr>
      <t xml:space="preserve"> Länge der Aufhängung mind. 180 cm (umschlossene Laufkatze)?</t>
    </r>
  </si>
  <si>
    <r>
      <rPr>
        <sz val="11"/>
        <rFont val="Arial Black"/>
        <family val="2"/>
      </rPr>
      <t xml:space="preserve">TEST: </t>
    </r>
    <r>
      <rPr>
        <sz val="11"/>
        <rFont val="Arial"/>
        <family val="2"/>
      </rPr>
      <t>Breite der Aufprallfläche links mind. 200 cm?</t>
    </r>
  </si>
  <si>
    <r>
      <rPr>
        <sz val="11"/>
        <rFont val="Arial Black"/>
        <family val="2"/>
      </rPr>
      <t>TEST:</t>
    </r>
    <r>
      <rPr>
        <sz val="11"/>
        <rFont val="Arial"/>
        <family val="2"/>
      </rPr>
      <t xml:space="preserve"> Breite der Aufprallfläche rechts mind. 200 cm?</t>
    </r>
  </si>
  <si>
    <t>Zu kurz!</t>
  </si>
  <si>
    <t>Zu schnell!</t>
  </si>
  <si>
    <t>Zu schmal!</t>
  </si>
  <si>
    <t>Angaben in cm</t>
  </si>
  <si>
    <t>Durchmesser des Drehbodens</t>
  </si>
  <si>
    <t>Bodenfreiheit ≥ 6 cm und  ≤ 11 cm</t>
  </si>
  <si>
    <t>Durchmesser der Aufprallfläche</t>
  </si>
  <si>
    <t>Freier Raum zw. Bodenrand + Fundament (≥ 30 cm)</t>
  </si>
  <si>
    <t>Abstand zw. Fundament und Drehboden (≥ 6 cm)</t>
  </si>
  <si>
    <t>Geschwindigkeit mit einem Passagier</t>
  </si>
  <si>
    <t>mind. 40 cm!</t>
  </si>
  <si>
    <t>Bodenfreiheit</t>
  </si>
  <si>
    <t>Bodenfreiheit  ≥ 11 cm und ≤ 40 cm oder &gt; 40 cm</t>
  </si>
  <si>
    <t>Empfehlung: Metallpfosten verwenden</t>
  </si>
  <si>
    <t>Durchmesser oberster Ring</t>
  </si>
  <si>
    <t>Durchmesser untester Ring</t>
  </si>
  <si>
    <t>Höhe ausreichend</t>
  </si>
  <si>
    <t>mind. 100 cm!</t>
  </si>
  <si>
    <r>
      <t xml:space="preserve">Kontrolle: </t>
    </r>
    <r>
      <rPr>
        <sz val="11"/>
        <rFont val="Arial"/>
        <family val="2"/>
      </rPr>
      <t>Beträgt die Höhe h1 mindestens 200 cm?</t>
    </r>
  </si>
  <si>
    <t>Falls ≥ 200 cm</t>
  </si>
  <si>
    <t>Falls &lt; 200 cm</t>
  </si>
  <si>
    <r>
      <t>TEST: Mindestdurchmesser der Aufprallfläche D</t>
    </r>
    <r>
      <rPr>
        <vertAlign val="subscript"/>
        <sz val="10"/>
        <rFont val="Arial"/>
        <family val="2"/>
      </rPr>
      <t>a</t>
    </r>
  </si>
  <si>
    <r>
      <t>Falls ≥ D</t>
    </r>
    <r>
      <rPr>
        <vertAlign val="subscript"/>
        <sz val="10"/>
        <rFont val="Arial"/>
        <family val="2"/>
      </rPr>
      <t>a</t>
    </r>
    <r>
      <rPr>
        <sz val="10"/>
        <rFont val="Arial"/>
        <family val="2"/>
      </rPr>
      <t xml:space="preserve"> (Wert entspricht der Norm = Zelle erscheint blau)</t>
    </r>
  </si>
  <si>
    <t>TEST: Freizone ohne Hindernisse (mind. 100 cm)</t>
  </si>
  <si>
    <t xml:space="preserve">Durchmesser des Rings                          </t>
  </si>
  <si>
    <t>Durchmesser des Fallraums</t>
  </si>
  <si>
    <t>Durchmesser des Rings</t>
  </si>
  <si>
    <t>Höhe des Rings über Boden</t>
  </si>
  <si>
    <t>Abstand zwischen Sitz und Boden</t>
  </si>
  <si>
    <t>Länge der Aufhängung bis zur Greifstelle</t>
  </si>
  <si>
    <t>Höhe der Aufhängung</t>
  </si>
  <si>
    <t>TEST: Mindestdurchmesser der Aufprallfläche Da</t>
  </si>
  <si>
    <t>Mindestdurchmesser der Aufprallfläche berechnet in Bezug auf die maximale Höhe, d.h. 2 x (2/3 h1+0.50)+D1)</t>
  </si>
  <si>
    <t>In Bezug auf den unteren Ring: Durchmesser der Aufprallfläche berechnet mit   Df =D2 + 2 x 2 m (siehe 1176-5 Ziff. 4.3)</t>
  </si>
  <si>
    <t>In Bezug auf den oberen Ring: Durchmesser der Aufprallfläche berechnet mit  Df =D1 + 2 x 2 m (siehe 1176-5 Ziff. 4.3)</t>
  </si>
  <si>
    <r>
      <t>TEST: Mindestdurchmesser der Aufprallfläche D</t>
    </r>
    <r>
      <rPr>
        <vertAlign val="subscript"/>
        <sz val="10"/>
        <rFont val="Arial"/>
        <family val="2"/>
      </rPr>
      <t>a</t>
    </r>
    <r>
      <rPr>
        <sz val="10"/>
        <rFont val="Arial"/>
        <family val="2"/>
      </rPr>
      <t>= D2+2x2 m</t>
    </r>
  </si>
  <si>
    <t>Falls kleiner als 11 cm</t>
  </si>
  <si>
    <t>Falls kleiner als 6 cm</t>
  </si>
  <si>
    <t>Falls kleiner als 30 cm</t>
  </si>
  <si>
    <t>Falls grösser als 6 cm</t>
  </si>
  <si>
    <t>Falls grösser als 11 cm</t>
  </si>
  <si>
    <t>Falls grösser als 30 cm</t>
  </si>
  <si>
    <t>Falls grösser als 40 cm</t>
  </si>
  <si>
    <t>Falls grösser als 6 und kleiner als 11 wird zwischen 2.2 und 2.3 gewählt</t>
  </si>
  <si>
    <t>Falls grösser als 30 cm wird zwischen 3.2 und 3.3 gewählt</t>
  </si>
  <si>
    <t>Falls grösser als 6 cm wird zwischen 4.2 und 4.3 gewählt</t>
  </si>
  <si>
    <t>Falls zwischen 6 und 11 cm</t>
  </si>
  <si>
    <r>
      <t>TEST:</t>
    </r>
    <r>
      <rPr>
        <sz val="11"/>
        <rFont val="Arial"/>
        <family val="2"/>
      </rPr>
      <t xml:space="preserve"> Liegt die Bodenfreiheit zwischen 6 cm und 11 cm?</t>
    </r>
  </si>
  <si>
    <r>
      <t xml:space="preserve">TEST: </t>
    </r>
    <r>
      <rPr>
        <sz val="11"/>
        <rFont val="Arial"/>
        <family val="2"/>
      </rPr>
      <t>Wird die Bodenfreiheit mind. 30 cm Richtung Achse fortgesetzt?</t>
    </r>
  </si>
  <si>
    <t>Falls grösser oder gleich 11 cm</t>
  </si>
  <si>
    <t>Falls zwischen 11 und 40 cm</t>
  </si>
  <si>
    <r>
      <t xml:space="preserve">TEST: </t>
    </r>
    <r>
      <rPr>
        <sz val="11"/>
        <rFont val="Arial"/>
        <family val="2"/>
      </rPr>
      <t>Beträgt der Abstand zwischen Fundament und Drehboden mind. 6 cm?</t>
    </r>
  </si>
  <si>
    <r>
      <t xml:space="preserve">TEST: </t>
    </r>
    <r>
      <rPr>
        <sz val="10"/>
        <rFont val="Arial"/>
        <family val="2"/>
      </rPr>
      <t>Liegt der Abstand zwischen Fundament und Drehboden zwischen 11 cm und 40 cm oder ist er grösser als 40 cm?</t>
    </r>
  </si>
  <si>
    <r>
      <rPr>
        <b/>
        <sz val="10"/>
        <rFont val="Arial"/>
        <family val="2"/>
      </rPr>
      <t>TEST:</t>
    </r>
    <r>
      <rPr>
        <sz val="10"/>
        <rFont val="Arial"/>
        <family val="2"/>
      </rPr>
      <t xml:space="preserve"> Mindestdurchmesser der Aufprallfläche D</t>
    </r>
    <r>
      <rPr>
        <vertAlign val="subscript"/>
        <sz val="10"/>
        <rFont val="Arial"/>
        <family val="2"/>
      </rPr>
      <t>a</t>
    </r>
  </si>
  <si>
    <t>Siehe Blatt 5.1!</t>
  </si>
  <si>
    <t>Siehe Darst. A bzw. B</t>
  </si>
  <si>
    <t>Siehe Darst. C</t>
  </si>
  <si>
    <t>Darstellung A</t>
  </si>
  <si>
    <t>Darstellung B</t>
  </si>
  <si>
    <t>Darstellung C</t>
  </si>
  <si>
    <t>© bfu - 2007</t>
  </si>
  <si>
    <t>© bfu-2010 - TD 22</t>
  </si>
  <si>
    <t>© bfu-2010 - TD 23</t>
  </si>
  <si>
    <t>© bfu-2010 - TD 24</t>
  </si>
  <si>
    <t>© bfu-2010 - TD 25</t>
  </si>
  <si>
    <t>© bfu-2010 - TD 26</t>
  </si>
  <si>
    <t>© bfu-2010 - TD 27</t>
  </si>
  <si>
    <t>© bfu - 2001</t>
  </si>
  <si>
    <t>Aussendurchmesser des Geräts</t>
  </si>
  <si>
    <r>
      <t>Grösser oder gleich D</t>
    </r>
    <r>
      <rPr>
        <vertAlign val="subscript"/>
        <sz val="10"/>
        <rFont val="Arial"/>
        <family val="2"/>
      </rPr>
      <t>a</t>
    </r>
    <r>
      <rPr>
        <sz val="10"/>
        <rFont val="Arial"/>
        <family val="2"/>
      </rPr>
      <t xml:space="preserve"> (Wert entspricht der Norm = Zelle blau)</t>
    </r>
  </si>
  <si>
    <r>
      <t>Falls kleiner als D</t>
    </r>
    <r>
      <rPr>
        <vertAlign val="subscript"/>
        <sz val="10"/>
        <rFont val="Arial"/>
        <family val="2"/>
      </rPr>
      <t>a</t>
    </r>
    <r>
      <rPr>
        <sz val="10"/>
        <rFont val="Arial"/>
        <family val="2"/>
      </rPr>
      <t xml:space="preserve"> (Wert entspricht nicht der Norm = Zelle gelb)</t>
    </r>
  </si>
  <si>
    <t>Zu HOCH!</t>
  </si>
  <si>
    <t>Zu steil!</t>
  </si>
  <si>
    <t>Zu steil!!</t>
  </si>
  <si>
    <t>Länge des Balkens</t>
  </si>
  <si>
    <t>Breite des Balkens</t>
  </si>
  <si>
    <t>Höhe der Wippe in horizontaler Lage (max. 100 cm)</t>
  </si>
  <si>
    <t>Breite der Aufprallfläche</t>
  </si>
  <si>
    <t>Breite des Geräts</t>
  </si>
  <si>
    <t>Länge des Geräts</t>
  </si>
  <si>
    <t>Höhe des Sitzes in horizontaler Position (max. 100 cm)</t>
  </si>
  <si>
    <t>Länge der Aufprallfläche</t>
  </si>
  <si>
    <r>
      <t>TEST: Länge des Aufprallfläche L</t>
    </r>
    <r>
      <rPr>
        <vertAlign val="subscript"/>
        <sz val="10"/>
        <rFont val="Arial"/>
        <family val="2"/>
      </rPr>
      <t>2</t>
    </r>
  </si>
  <si>
    <r>
      <t>Falls L</t>
    </r>
    <r>
      <rPr>
        <vertAlign val="subscript"/>
        <sz val="10"/>
        <rFont val="Arial"/>
        <family val="2"/>
      </rPr>
      <t>2</t>
    </r>
    <r>
      <rPr>
        <sz val="10"/>
        <rFont val="Arial"/>
        <family val="2"/>
      </rPr>
      <t xml:space="preserve"> unter dem berechneten Normwert liegt</t>
    </r>
  </si>
  <si>
    <r>
      <t>TEST: Breite der Aufprallfläche L</t>
    </r>
    <r>
      <rPr>
        <vertAlign val="subscript"/>
        <sz val="10"/>
        <rFont val="Arial"/>
        <family val="2"/>
      </rPr>
      <t>3</t>
    </r>
  </si>
  <si>
    <r>
      <t>Falls L</t>
    </r>
    <r>
      <rPr>
        <vertAlign val="subscript"/>
        <sz val="10"/>
        <rFont val="Arial"/>
        <family val="2"/>
      </rPr>
      <t>2</t>
    </r>
    <r>
      <rPr>
        <sz val="10"/>
        <rFont val="Arial"/>
        <family val="2"/>
      </rPr>
      <t xml:space="preserve"> grösser oder gleich dem berechneten Normwert ist</t>
    </r>
  </si>
  <si>
    <r>
      <t>Falls L</t>
    </r>
    <r>
      <rPr>
        <vertAlign val="subscript"/>
        <sz val="10"/>
        <rFont val="Arial"/>
        <family val="2"/>
      </rPr>
      <t>3</t>
    </r>
    <r>
      <rPr>
        <sz val="10"/>
        <rFont val="Arial"/>
        <family val="2"/>
      </rPr>
      <t xml:space="preserve"> unter dem berechneten Normwert liegt</t>
    </r>
  </si>
  <si>
    <r>
      <t>Falls L</t>
    </r>
    <r>
      <rPr>
        <vertAlign val="subscript"/>
        <sz val="10"/>
        <rFont val="Arial"/>
        <family val="2"/>
      </rPr>
      <t>3</t>
    </r>
    <r>
      <rPr>
        <sz val="10"/>
        <rFont val="Arial"/>
        <family val="2"/>
      </rPr>
      <t xml:space="preserve"> grösser oder gleich dem berechneten Normwert ist</t>
    </r>
  </si>
  <si>
    <t>Vergössern!</t>
  </si>
  <si>
    <t>Verlängern!</t>
  </si>
  <si>
    <t>Verlängern auf 200!</t>
  </si>
  <si>
    <t>Erhöhen!</t>
  </si>
  <si>
    <t>Verkleinern!</t>
  </si>
  <si>
    <t>Höhe des Geräts in horizontaler Position</t>
  </si>
  <si>
    <t>Länge der Aufprallfäche</t>
  </si>
  <si>
    <r>
      <t xml:space="preserve">Bei einem Winkel </t>
    </r>
    <r>
      <rPr>
        <sz val="10"/>
        <rFont val="Calibri"/>
        <family val="2"/>
      </rPr>
      <t>≤</t>
    </r>
    <r>
      <rPr>
        <sz val="10"/>
        <rFont val="Arial"/>
        <family val="2"/>
      </rPr>
      <t xml:space="preserve"> 20</t>
    </r>
    <r>
      <rPr>
        <vertAlign val="superscript"/>
        <sz val="10"/>
        <rFont val="Arial"/>
        <family val="2"/>
      </rPr>
      <t>o</t>
    </r>
  </si>
  <si>
    <r>
      <t xml:space="preserve">Bei einem Winkel </t>
    </r>
    <r>
      <rPr>
        <sz val="10"/>
        <rFont val="Calibri"/>
        <family val="2"/>
      </rPr>
      <t>≤</t>
    </r>
    <r>
      <rPr>
        <sz val="10"/>
        <rFont val="Arial"/>
        <family val="2"/>
      </rPr>
      <t xml:space="preserve"> 30</t>
    </r>
    <r>
      <rPr>
        <vertAlign val="superscript"/>
        <sz val="10"/>
        <rFont val="Arial"/>
        <family val="2"/>
      </rPr>
      <t>o</t>
    </r>
  </si>
  <si>
    <r>
      <t>Bei einem Winkel &gt; 30</t>
    </r>
    <r>
      <rPr>
        <vertAlign val="superscript"/>
        <sz val="10"/>
        <rFont val="Arial"/>
        <family val="2"/>
      </rPr>
      <t>o</t>
    </r>
  </si>
  <si>
    <t xml:space="preserve">Bei einer Höhe des Sitzes &gt; 100 cm </t>
  </si>
  <si>
    <t>Bei einer Höhe des Sitzes ≤ 100 cm</t>
  </si>
  <si>
    <r>
      <t>Bei einem Winkel &gt; 20</t>
    </r>
    <r>
      <rPr>
        <vertAlign val="superscript"/>
        <sz val="10"/>
        <rFont val="Arial"/>
        <family val="2"/>
      </rPr>
      <t>o</t>
    </r>
  </si>
  <si>
    <t xml:space="preserve">Falls H &gt; 100 cm </t>
  </si>
  <si>
    <t>Falls H ≤ 100 cm</t>
  </si>
  <si>
    <t xml:space="preserve">Falls H &gt; 150 cm </t>
  </si>
  <si>
    <t xml:space="preserve">Falls H ≤ 150 cm </t>
  </si>
  <si>
    <t>Empfehlung für bestehende Geräte</t>
  </si>
  <si>
    <t>Länge des Pferds</t>
  </si>
  <si>
    <t>Breite des Pferds</t>
  </si>
  <si>
    <t>Längsbewegung (max. 60 cm)</t>
  </si>
  <si>
    <t>Höhe des Pferdes in horizontaler Lage</t>
  </si>
  <si>
    <t>Bodenfreiheit (mind. 23 cm)</t>
  </si>
  <si>
    <t>TEST: Länge der Aufprallfläche</t>
  </si>
  <si>
    <r>
      <t>TEST:</t>
    </r>
    <r>
      <rPr>
        <sz val="10"/>
        <rFont val="Arial"/>
        <family val="2"/>
      </rPr>
      <t xml:space="preserve"> Breite der Aufprallfläche</t>
    </r>
  </si>
  <si>
    <r>
      <t>TEST:</t>
    </r>
    <r>
      <rPr>
        <sz val="10"/>
        <rFont val="Arial"/>
        <family val="2"/>
      </rPr>
      <t xml:space="preserve"> Länge der Aufprallfläche</t>
    </r>
  </si>
  <si>
    <r>
      <rPr>
        <sz val="10"/>
        <rFont val="Arial Black"/>
        <family val="2"/>
      </rPr>
      <t>TEST:</t>
    </r>
    <r>
      <rPr>
        <sz val="10"/>
        <rFont val="Arial"/>
        <family val="2"/>
      </rPr>
      <t xml:space="preserve"> Bodenfreiheit mind. 23 cm?</t>
    </r>
  </si>
  <si>
    <r>
      <t>TEST: Übersteigt der max. Neigungswinkel der Wippe 30</t>
    </r>
    <r>
      <rPr>
        <vertAlign val="superscript"/>
        <sz val="10"/>
        <rFont val="Arial"/>
        <family val="2"/>
      </rPr>
      <t>o</t>
    </r>
    <r>
      <rPr>
        <sz val="10"/>
        <rFont val="Arial"/>
        <family val="2"/>
      </rPr>
      <t>?</t>
    </r>
  </si>
  <si>
    <r>
      <t>TEST: Übersteigt der maximale Neigungswinkel der Wippe 20</t>
    </r>
    <r>
      <rPr>
        <vertAlign val="superscript"/>
        <sz val="10"/>
        <rFont val="Arial"/>
        <family val="2"/>
      </rPr>
      <t>o</t>
    </r>
    <r>
      <rPr>
        <sz val="10"/>
        <rFont val="Arial"/>
        <family val="2"/>
      </rPr>
      <t>?</t>
    </r>
  </si>
  <si>
    <t>TEST: Übersteigt die Höhe der Wippe 100 cm?</t>
  </si>
  <si>
    <t>TEST: Übersteigt die Höhe der geneigten Wippe 150 cm?</t>
  </si>
  <si>
    <r>
      <t>TEST: Übersteigt der max. Neigungswinkel der Wippe 20</t>
    </r>
    <r>
      <rPr>
        <vertAlign val="superscript"/>
        <sz val="10"/>
        <rFont val="Arial"/>
        <family val="2"/>
      </rPr>
      <t>o</t>
    </r>
    <r>
      <rPr>
        <sz val="10"/>
        <rFont val="Arial"/>
        <family val="2"/>
      </rPr>
      <t>?</t>
    </r>
  </si>
  <si>
    <t>TEST: Übersteigt die Höhe des Sitzes 100 cm?</t>
  </si>
  <si>
    <t>TEST: Breite der Aufprallfläche</t>
  </si>
  <si>
    <r>
      <rPr>
        <sz val="10"/>
        <rFont val="Arial Black"/>
        <family val="2"/>
      </rPr>
      <t>TEST:</t>
    </r>
    <r>
      <rPr>
        <sz val="10"/>
        <rFont val="Arial"/>
        <family val="2"/>
      </rPr>
      <t xml:space="preserve"> Übersteigt die max. Neigung des Pferdes 20</t>
    </r>
    <r>
      <rPr>
        <vertAlign val="superscript"/>
        <sz val="10"/>
        <rFont val="Arial"/>
        <family val="2"/>
      </rPr>
      <t>o</t>
    </r>
    <r>
      <rPr>
        <sz val="10"/>
        <rFont val="Arial"/>
        <family val="2"/>
      </rPr>
      <t>?</t>
    </r>
  </si>
  <si>
    <r>
      <rPr>
        <sz val="10"/>
        <rFont val="Arial Black"/>
        <family val="2"/>
      </rPr>
      <t>TEST:</t>
    </r>
    <r>
      <rPr>
        <sz val="10"/>
        <rFont val="Arial"/>
        <family val="2"/>
      </rPr>
      <t xml:space="preserve"> Übersteigt die Höhe des (geneigten) Pferdes 100 cm?</t>
    </r>
  </si>
  <si>
    <r>
      <rPr>
        <sz val="10"/>
        <rFont val="Arial Black"/>
        <family val="2"/>
      </rPr>
      <t>TEST:</t>
    </r>
    <r>
      <rPr>
        <sz val="10"/>
        <rFont val="Arial"/>
        <family val="2"/>
      </rPr>
      <t xml:space="preserve"> Übersteigt die Längsbewegung 60 cm?</t>
    </r>
  </si>
  <si>
    <r>
      <t>Bei einem Winkel unter  20</t>
    </r>
    <r>
      <rPr>
        <vertAlign val="superscript"/>
        <sz val="10"/>
        <rFont val="Arial"/>
        <family val="2"/>
      </rPr>
      <t>o</t>
    </r>
  </si>
  <si>
    <r>
      <t>Falls H</t>
    </r>
    <r>
      <rPr>
        <vertAlign val="subscript"/>
        <sz val="10"/>
        <rFont val="Arial"/>
        <family val="2"/>
      </rPr>
      <t>2</t>
    </r>
    <r>
      <rPr>
        <sz val="10"/>
        <rFont val="Arial"/>
        <family val="2"/>
      </rPr>
      <t xml:space="preserve"> &gt; 100 cm</t>
    </r>
  </si>
  <si>
    <r>
      <t>Falls H</t>
    </r>
    <r>
      <rPr>
        <vertAlign val="subscript"/>
        <sz val="10"/>
        <rFont val="Arial"/>
        <family val="2"/>
      </rPr>
      <t>2</t>
    </r>
    <r>
      <rPr>
        <sz val="10"/>
        <rFont val="Arial"/>
        <family val="2"/>
      </rPr>
      <t xml:space="preserve"> </t>
    </r>
    <r>
      <rPr>
        <sz val="10"/>
        <rFont val="Calibri"/>
        <family val="2"/>
      </rPr>
      <t>≤</t>
    </r>
    <r>
      <rPr>
        <sz val="10"/>
        <rFont val="Arial"/>
        <family val="2"/>
      </rPr>
      <t xml:space="preserve"> 100 cm</t>
    </r>
  </si>
  <si>
    <t>Falls B &gt; 60 cm</t>
  </si>
  <si>
    <t>Falls B ≤ 60 cm</t>
  </si>
  <si>
    <t>Falls G &lt; 23 cm</t>
  </si>
  <si>
    <r>
      <t xml:space="preserve">Falls G </t>
    </r>
    <r>
      <rPr>
        <sz val="10"/>
        <rFont val="Calibri"/>
        <family val="2"/>
      </rPr>
      <t>≥</t>
    </r>
    <r>
      <rPr>
        <sz val="10"/>
        <rFont val="Arial"/>
        <family val="2"/>
      </rPr>
      <t xml:space="preserve"> 23 cm</t>
    </r>
  </si>
  <si>
    <t>Gesamtdurchmesser des Geräts</t>
  </si>
  <si>
    <t>Höhe bei höchstmöglicher Stellung der Wippe</t>
  </si>
  <si>
    <t xml:space="preserve">TEST: Übersteigt die maximale Höhe 150 cm </t>
  </si>
  <si>
    <t>Breite der zum Gerätedurchmesser zusätzlichen Aufprallfläche</t>
  </si>
  <si>
    <r>
      <t xml:space="preserve">Wichtiger Hinweis: Wenn Sie Ihre Werte eingeben wollen, werden Sie nach einem Passwort gefragt. Dieses lautet: </t>
    </r>
    <r>
      <rPr>
        <b/>
        <sz val="16"/>
        <color indexed="30"/>
        <rFont val="Arial"/>
        <family val="2"/>
      </rPr>
      <t>bfu</t>
    </r>
  </si>
  <si>
    <t>Checkliste</t>
  </si>
  <si>
    <t xml:space="preserve">  Betrifft:  </t>
  </si>
  <si>
    <t>Seite:</t>
  </si>
  <si>
    <t>Bezeichnung</t>
  </si>
  <si>
    <t>2-4 Punkte:</t>
  </si>
  <si>
    <t>5-7 Punkte:</t>
  </si>
  <si>
    <t>8-18 Punkte:</t>
  </si>
  <si>
    <t>Gefährlicher Ort. Sanierung unerlässlich.</t>
  </si>
  <si>
    <t>Sanierung empfohlen.</t>
  </si>
  <si>
    <t>Sanierung angezeigt, sofern das Kosten-Nutzen-Verhältnis einer Sanierung gut ist.</t>
  </si>
  <si>
    <t>* Wenn sich bei C 3 Punkte ergeben, müssen immer Massnahmen vorgeschlagen werden!</t>
  </si>
  <si>
    <t>Datum:</t>
  </si>
  <si>
    <t xml:space="preserve">     Besuch/Beurteilung von</t>
  </si>
  <si>
    <t>Ganzer Körper</t>
  </si>
  <si>
    <t>Kopf/Hals
Kopf voran</t>
  </si>
  <si>
    <t>Kopf/Hals
Füsse voran</t>
  </si>
  <si>
    <t>Arm und Hand</t>
  </si>
  <si>
    <t>Bein und Fuss</t>
  </si>
  <si>
    <t>Finger</t>
  </si>
  <si>
    <t>Kleidung</t>
  </si>
  <si>
    <t>Haare</t>
  </si>
  <si>
    <t>Völlig eingefasste Öffnungen</t>
  </si>
  <si>
    <t>Teilweise eingefasste Öffnung</t>
  </si>
  <si>
    <t xml:space="preserve"> V-förmige Öffnung</t>
  </si>
  <si>
    <t>Vorstehende 
Teile</t>
  </si>
  <si>
    <t>Sich bewegende Teile der Geräte</t>
  </si>
  <si>
    <t xml:space="preserve"> Starr</t>
  </si>
  <si>
    <t>beweg-lich</t>
  </si>
  <si>
    <t>nächstes Blatt</t>
  </si>
  <si>
    <r>
      <t>Grösser oder gleich D</t>
    </r>
    <r>
      <rPr>
        <vertAlign val="subscript"/>
        <sz val="10"/>
        <rFont val="Arial"/>
        <family val="2"/>
      </rPr>
      <t>a</t>
    </r>
    <r>
      <rPr>
        <sz val="10"/>
        <rFont val="Arial"/>
        <family val="2"/>
      </rPr>
      <t xml:space="preserve"> (Wert entspricht der Norm = Zelle erscheint blau)</t>
    </r>
  </si>
  <si>
    <t>Auf 35 cm erhöhen!</t>
  </si>
  <si>
    <r>
      <rPr>
        <sz val="10"/>
        <rFont val="Arial Black"/>
        <family val="2"/>
      </rPr>
      <t>TEST:</t>
    </r>
    <r>
      <rPr>
        <sz val="10"/>
        <rFont val="Arial"/>
        <family val="2"/>
      </rPr>
      <t xml:space="preserve"> Abstand vom Sitz zur Zentralchse (bei 90° Auslenkung)</t>
    </r>
  </si>
  <si>
    <t>Auf 40 cm erhöhen!</t>
  </si>
  <si>
    <t>Zu hoch!</t>
  </si>
  <si>
    <t>Verbreitern auf 150 cm!</t>
  </si>
  <si>
    <t>Verbreitern auf 200 cm!</t>
  </si>
  <si>
    <t>ergibt α=</t>
  </si>
  <si>
    <t>Zu gross!</t>
  </si>
  <si>
    <t>Durchmesser der Gondel</t>
  </si>
  <si>
    <t>1/2 Länge bei einem stossdämpfenden synthetischen Belag, gemäss SN EN 1176-2:2008 (4.10.2.1, Bild 9)</t>
  </si>
  <si>
    <t>Hangrutsche, dem Gelände angepasst
gemäss SN EN 1176-3:2008</t>
  </si>
  <si>
    <t>Kombinierte Rutsche
gemäss SN EN 1176-3:2008</t>
  </si>
  <si>
    <t>Spielturm mit Kletternetz und Spiralrutsche
gemäss SN EN 1176-3:2008</t>
  </si>
  <si>
    <t>1. Allgemeine den Anforderungen entsprechende Geräte</t>
  </si>
  <si>
    <t>1/2 Länge bei stossdämpfendem Naturboden (inkl. Zu-schlag von 50 cm), SN EN 1176-2:2008 (4.10.2.1, Bild 9)</t>
  </si>
  <si>
    <t>Gesamtlänge bei einem stossdämpfenden synthetischen Belag, gemäss SN EN 1176-2:2008 (4.10.2.1, Bild 9)</t>
  </si>
  <si>
    <t>Durchmesser bei einem stossdämpfenden synthetischen Belag, gemäss SN EN 1176-2:2008 (4.10.2.1, Bild 9)</t>
  </si>
  <si>
    <t>Gesamtlänge bei stossdämpfendem Naturboden (inkl. Zu-schlag von 50 cm), SN EN 1176-2:2008 (4.10.2.1, Bild 9)</t>
  </si>
  <si>
    <t>Durchmesser bei stossdämpfendem Naturboden (inkl. Zu-schlag von 50 cm), SN EN 1176-2:2008 (4.10.2.1, Bild 9)</t>
  </si>
  <si>
    <t>Falls kleiner als C (Wert entspricht der Norm = Zelle erscheint blau)</t>
  </si>
  <si>
    <t>Falls kleiner als S (Wert entspricht der Norm = Zelle erscheint blau)</t>
  </si>
  <si>
    <t>Falls kleiner als F (Wert entspricht der Norm = Zelle erscheint blau)</t>
  </si>
  <si>
    <t>Falls kleiner als L (Wert entspricht der Norm = Zelle erscheint blau)</t>
  </si>
  <si>
    <t>Falls kleiner als L1 (Wert entspricht der Norm = Zelle erscheint blau)</t>
  </si>
  <si>
    <t>Falls kleiner als K (Wert entspricht der Norm = Zelle erscheint blau)</t>
  </si>
  <si>
    <t>Falls kleiner als Da (Wert entspricht der Norm = Zelle erscheint blau)</t>
  </si>
  <si>
    <t>Falls &lt; Da (Wert entspricht der Norm = Zelle erscheint blau)</t>
  </si>
  <si>
    <t>Höhe des Geräts bis zur Aufhängung</t>
  </si>
  <si>
    <t>Höhe des Geräts bis zur Aufhängung 
(höchstens 565 cm)</t>
  </si>
  <si>
    <t xml:space="preserve">Höhe des Geräts bis zur Aufhängung </t>
  </si>
  <si>
    <t>Länge der Sitzfläche</t>
  </si>
  <si>
    <t>Punkte</t>
  </si>
  <si>
    <t>2 - 4 Punkte:</t>
  </si>
  <si>
    <t>5 - 7 Punkte:</t>
  </si>
  <si>
    <t>8 - 18 Punkte:</t>
  </si>
  <si>
    <t>Sanierungsmöglichkeiten</t>
  </si>
  <si>
    <t xml:space="preserve">Sanierung empfohlen. </t>
  </si>
  <si>
    <t>Gewichtung</t>
  </si>
  <si>
    <t>Ereignete sich an diesem Ort in den letzten 5 Jahren ein Unfall mit Verletzungen, die eine (auch nichtärztliche) Behandlung verlangten?</t>
  </si>
  <si>
    <t>Welche Verletzungen wurden beim schlimmsten Unfall erlitten?</t>
  </si>
  <si>
    <t>Schürfwunden, Muskelzerrung, Verstauchung, kleine offene Wunden (ausgenommen am Kopf), gebrochene Finger und Zehen, kleinflächige Verbrennungen 1. Grades</t>
  </si>
  <si>
    <t>Brüche (ausgenommen Finger, Zehen, Kopf), Gehirnerschütterung, offene Wunden am Kopf, im Gesicht</t>
  </si>
  <si>
    <t>Innere Verletzungen, Schädelbruch, traumatische Hirnverletzung mit Bewusstlosigkeit, Verlust von Körperteilen, grossflächige Verbrennungen, Vergiftungen, welche einen Spitalaufenthalt erforderten, tödliche Verletzungen, Ertrinken</t>
  </si>
  <si>
    <t>Wird der Ort von Risikopersonen (Kindern) aufgesucht?</t>
  </si>
  <si>
    <t>vorheriges Blatt</t>
  </si>
  <si>
    <t>Mindestdurchmesser der Aufprallfläche (des stossdämpfenden Bodens)</t>
  </si>
  <si>
    <t>Fläche der Aufprallfläche</t>
  </si>
  <si>
    <t>Spielhaus, bekletterbar 
gemäss SN EN 1176-1:2008</t>
  </si>
  <si>
    <t>Schaukel mit einer Drehachse 
Typ 1 gemäss SN EN 1176-2:2008</t>
  </si>
  <si>
    <t>Drehbarer Kletterbaum mit Sitzen
gemäss SN EN 1176-5:2008</t>
  </si>
  <si>
    <t>Übersicht der Fangstellen</t>
  </si>
  <si>
    <r>
      <t xml:space="preserve">Wenn bei C drei Punkte erreicht werden, müssen immer Massnahmen vorgeschlagen werden. </t>
    </r>
    <r>
      <rPr>
        <b/>
        <sz val="12"/>
        <rFont val="Arial"/>
        <family val="2"/>
      </rPr>
      <t>(Siehe Registerkarte "RISK Gewichtung".)</t>
    </r>
  </si>
  <si>
    <t>Die vorgeschlagenen Sanierungsmassnahmen sind nur Empfehlungen. Andere Massnahmen, die denselben Zweck erfüllen, können genauso in Betracht gezogen werden. Wenn Sie Zweifel haben, ob Massnahmen notwendig sind, oder nicht wissen, welche Massnahmen zu treffen sind, wenden Sie sich am besten an Ihre/n Chef-Sicherheitsdelegierte/n oder an die Abteilung Haus und Freizeit der bfu in Bern.</t>
  </si>
  <si>
    <r>
      <t>Warum eine Risikobeurteilung? Die Sicherheitsdelegierten müssen in den Bereichen Sport, Haushalt, Garten und Freizeit oftmals die Frage beantworten, ob mit Unfällen zu rechnen ist. Manchmal fragen sie sich, ob es angebracht sei, etwas zu unternehmen,</t>
    </r>
    <r>
      <rPr>
        <sz val="12"/>
        <color indexed="8"/>
        <rFont val="Arial"/>
        <family val="2"/>
      </rPr>
      <t xml:space="preserve"> d. h. den Fall den bfu-Spezialistinnen und ‑spezialisten </t>
    </r>
    <r>
      <rPr>
        <sz val="12"/>
        <rFont val="Arial"/>
        <family val="2"/>
      </rPr>
      <t>zur Überprüfung vorzulegen. Die folgenden vier Fragen (siehe Registerkarte "RISK Gewichtung") helfen bei dieser Entscheidung. Kreuzen Sie die zutreffenden Antworten an und rechnen Sie die Punkte zusammen. Bei der Beurteilung einer Gefahrenquelle müssen das mögliche Unfallrisiko sowie die verfügbaren Sicherheitsnormen berücksichtigt werden. Sobald ein Werk – als Ganzes oder ein Teil davon – den anwendbaren Vorschriften nicht entspricht, muss etwas unternommen werden.</t>
    </r>
  </si>
  <si>
    <t>Titelblatt</t>
  </si>
  <si>
    <t>Bedienungsanleitung</t>
  </si>
  <si>
    <r>
      <t xml:space="preserve">Merkblätter für Spielplatzgeräte
</t>
    </r>
    <r>
      <rPr>
        <b/>
        <sz val="22"/>
        <color indexed="9"/>
        <rFont val="Arial"/>
        <family val="2"/>
      </rPr>
      <t>Bedienungsanleitung</t>
    </r>
  </si>
  <si>
    <t>Übersicht</t>
  </si>
  <si>
    <t>Aufteilung der Norm</t>
  </si>
  <si>
    <t>Definitionen gemäss Norm SN EN 1176:2008</t>
  </si>
  <si>
    <t>1.3 Kletterhaus</t>
  </si>
  <si>
    <t xml:space="preserve">2.1 Schaukel mit einer Drehachse </t>
  </si>
  <si>
    <t>2.1 Schaukel mit einer Drehachse (Kommentare zur Berechnung)</t>
  </si>
  <si>
    <t>2.4 Hängematte</t>
  </si>
  <si>
    <t>2.5 Einpunktschaukel</t>
  </si>
  <si>
    <t>3.1 Hangrutsche (an das Gelände angepasst)</t>
  </si>
  <si>
    <t>3.2 Freistehende Rutsche</t>
  </si>
  <si>
    <t>3.3 Kombinierte Rutsche</t>
  </si>
  <si>
    <t>3.4 Spielturm mit Kletternetz und Spiralrutsche</t>
  </si>
  <si>
    <t>4.1 Seilbahn mit Sitz</t>
  </si>
  <si>
    <t>5.1 Klassisches Karussell (mit mitdrehendem Boden)</t>
  </si>
  <si>
    <t>5.2 Klassisches Karussell, hoch</t>
  </si>
  <si>
    <t>5.3 Drehbarer Kletterbaum</t>
  </si>
  <si>
    <t>5.4 Drehbarer Kletterbaum mit Sitzen</t>
  </si>
  <si>
    <t>5.5 Rundlauf</t>
  </si>
  <si>
    <t>5.6 Drehscheibe (Balancierteller)</t>
  </si>
  <si>
    <t>7.1 Ablaufschema Spielplatzbeurteilung</t>
  </si>
  <si>
    <t>7.3 Fangstellen</t>
  </si>
  <si>
    <t>7.4 Prüfkörper gemäss SN EN 1176:2008</t>
  </si>
  <si>
    <t>7.2 Inspektionen</t>
  </si>
  <si>
    <t>7.6 Fundamente und stossdämpfende Naturböden</t>
  </si>
  <si>
    <t>7.7 Stossdämpfende Materialien</t>
  </si>
  <si>
    <t>Wo befinden sich die Eingabe- und die Ergebniszellen?</t>
  </si>
  <si>
    <t>Die Excel-Merkblätter sind ein Hilfsmittel zur Berechnung der Aufprallflächen (Fallräume) unter verschiedenen Spielplatzgeräten gemäss Norm SN EN 1176:2008 Teil 1-6.</t>
  </si>
  <si>
    <r>
      <t xml:space="preserve">Anpassung an Ihren Drucker:
</t>
    </r>
    <r>
      <rPr>
        <sz val="12"/>
        <rFont val="Arial"/>
        <family val="2"/>
      </rPr>
      <t xml:space="preserve">Menü  "Datei" </t>
    </r>
    <r>
      <rPr>
        <sz val="12"/>
        <rFont val="Calibri"/>
        <family val="2"/>
      </rPr>
      <t>→</t>
    </r>
    <r>
      <rPr>
        <sz val="12"/>
        <rFont val="Arial"/>
        <family val="2"/>
      </rPr>
      <t xml:space="preserve"> Seitenansicht </t>
    </r>
    <r>
      <rPr>
        <sz val="12"/>
        <rFont val="Calibri"/>
        <family val="2"/>
      </rPr>
      <t>→</t>
    </r>
    <r>
      <rPr>
        <sz val="12"/>
        <rFont val="Arial"/>
        <family val="2"/>
      </rPr>
      <t xml:space="preserve"> Layout </t>
    </r>
    <r>
      <rPr>
        <sz val="12"/>
        <rFont val="Calibri"/>
        <family val="2"/>
      </rPr>
      <t>→</t>
    </r>
    <r>
      <rPr>
        <sz val="12"/>
        <rFont val="Arial"/>
        <family val="2"/>
      </rPr>
      <t xml:space="preserve"> Verkleinern/Vergrössern …% Normalgrösse: Verkleinern bzw. vergrössern Sie den Ausdruck nach Ihrem Bedarf (z. B. auf 95 %).</t>
    </r>
  </si>
  <si>
    <t>Herzlichen Dank für Ihr Interesse und Ihre Mitarbeit!</t>
  </si>
  <si>
    <t>Der Autor dankt allen Herstellern von Spielplatzgeräten, welche die Skizzen ihrer Geräte in entgegenkommender Weise zur Verfügung gestellt haben.</t>
  </si>
  <si>
    <t>Unterhalb des Abbildung finden Sie rosafarbene Zellen, in welche Sie die entsprechenden gemessenen Masse eingeben. Diese Werte werden von anderen Zellen verwendet, um zu berechnen, ob das Gerät den Vorschriften/ Empfehlungen entspricht. Rechts und unterhalb der rosafarbenen Zellen werden die der Norm entsprechenden Masse angegeben (blaue Zellen). Ganz rechts und eventuell unten in der Tabelle erscheint das Ergebnis der Überprüfung der eingegebenen Masse: "In Ordnung" oder, wenn eine Korrektur vorzunehmen ist, z. B. "Vergrössern!".</t>
  </si>
  <si>
    <t>Sie möchten sich lieber ohne Laptop vor Ort begeben? Das ist verständlich, man muss ihn mittragen und je nach den Bedingungen im Gelände ist es nicht immer einfach, ihn auch tatsächlich zu benützen! In diesem Fall müssen Sie zuerst wissen, welche Geräte Sie auf dem Spielplatz zu überprüfen haben. Machen Sie eine Liste und wählen Sie in der Übersicht oder im Inhaltsverzeichnis die Merkblätter aus, die Sie benötigen.</t>
  </si>
  <si>
    <t>Sie können diese Merkblätter von der bfu-Site (www.bfu.ch) herunterladen: «Merkblätter zum Ausfüllen»</t>
  </si>
  <si>
    <r>
      <rPr>
        <b/>
        <sz val="12"/>
        <rFont val="Arial"/>
        <family val="2"/>
      </rPr>
      <t xml:space="preserve">Tipp: </t>
    </r>
    <r>
      <rPr>
        <sz val="12"/>
        <rFont val="Arial"/>
        <family val="2"/>
      </rPr>
      <t xml:space="preserve">
- </t>
    </r>
    <r>
      <rPr>
        <i/>
        <sz val="12"/>
        <rFont val="Arial"/>
        <family val="2"/>
      </rPr>
      <t xml:space="preserve">Speichern Sie pro Spielplatz je eine Kopie der ganzen EXCEL-Datei. 
- Löschen Sie die Merkblätter, die Sie nicht benötigen 
- Füllen Sie den Kopf eines der Blätter aus (Name des Spielplatzes, Ort, Datum usw.)
- Nun können Sie diesen Kopf mit Kopieren/Einfügen (Ctrl+C/Ctrl+V) auf alle Blätter kopieren!
- Drucken Sie nun die Merkblätter aus und vergessen Sie dabei nicht, "Gesamte Arbeitsmappe" anzuklicken! </t>
    </r>
  </si>
  <si>
    <t>Wollen Sie ein Spielgerät überprüfen ? Klicken Sie einfach auf die entsprechende Figur, dann gelangen Sie direkt  zu den technischen Hinweisen!</t>
  </si>
  <si>
    <r>
      <rPr>
        <b/>
        <sz val="12"/>
        <color indexed="8"/>
        <rFont val="Arial"/>
        <family val="2"/>
      </rPr>
      <t>Bedienungsanleitung:</t>
    </r>
    <r>
      <rPr>
        <sz val="12"/>
        <color indexed="8"/>
        <rFont val="Arial"/>
        <family val="2"/>
      </rPr>
      <t xml:space="preserve"> Gewünschte Zeile anklicken!</t>
    </r>
  </si>
  <si>
    <r>
      <rPr>
        <b/>
        <sz val="12"/>
        <color indexed="8"/>
        <rFont val="Arial"/>
        <family val="2"/>
      </rPr>
      <t xml:space="preserve">Empfehlung: </t>
    </r>
    <r>
      <rPr>
        <sz val="12"/>
        <color indexed="8"/>
        <rFont val="Arial"/>
        <family val="2"/>
      </rPr>
      <t>Wenn Sie eine Seite ausdrucken wollen, klicken Sie auf den gewünschten Hyperlink und definieren Sie die markierte Zone als Druckbereich!!</t>
    </r>
  </si>
  <si>
    <t>1.4 Spielhaus, bekletterbar</t>
  </si>
  <si>
    <t>2.3 Kontaktschaukel</t>
  </si>
  <si>
    <t>3.3 Kombinierte Rutsche (Kommentare)</t>
  </si>
  <si>
    <t>6.1 Axiale Wippe - Typ 1</t>
  </si>
  <si>
    <t>6.2 Einpunkt-Wippgerät - Typ 2A</t>
  </si>
  <si>
    <t>6.3 Wippgerät - Typ 3A</t>
  </si>
  <si>
    <t>6.4 Schwingwippe (Schaukelpferd) - Typ 4</t>
  </si>
  <si>
    <t>6.5 Schwenkwippe (drehbare Doppelfederwippe) - Typ 5</t>
  </si>
  <si>
    <t>7.5 Leeres Kontrollblatt</t>
  </si>
  <si>
    <t xml:space="preserve">Teil 10: Zusätzliche besondere sicherheitstechnische Anforderungen und Prüfverfahren für vollständig umschlossene Spielgeräte </t>
  </si>
  <si>
    <t xml:space="preserve">Teil 11: Zusätzliche besondere sicherheitstechnische Anforderungen und Prüfverfahren für Raumnetze </t>
  </si>
  <si>
    <t>Die Norm SN EN 1176:2008 ist ein sehr umfangreiches (oft zu umfangreiches!) und detailliertes Werkzeug. Nachfolgend einige Definitionen für Benutzer, welche nicht regelmässig mit dieser Norm arbeiten, aber neue Spielräume planen oder bestehende Spielplätze kontrollieren müssen.</t>
  </si>
  <si>
    <t xml:space="preserve">
Der Freiraum ist eine Reihe von zylindrischen Räumen, die den Benutzer darstellen und die von der Unterstützung lotrecht nach oben entlang der erzwungenen Bewegungsrichtung des Benutzers entstehen.  </t>
  </si>
  <si>
    <t>Der Raum in, auf oder um das Gerät herum, der von einem Benutzer des Gerätes während einer Bewegung, die durch das Gerät verursacht wird, eingenommen werden kann 
(z. B. Rutschen, Schaukeln, Wippen). 
- Grundlage: SN EN 1176-1 Ziff. 3.5. Siehe auch bfu-Dokumentation 2.025 "Spielräume" Teil IV Ziff. 5.7.        
- Bild rechts: Freiraum einer Rutsche.</t>
  </si>
  <si>
    <t>Der Raum in, auf oder um das Gerät herum, der von einem Benutzer eingenommen werden kann, der von einem erhöhten Teil des Gerätes fällt. Der Fallraum beginnt ab der freien Fallhöhe.
- Grundlage: SN EN 1176-1 Ziff. 3.7. Siehe auch bfu-Dokumentation 2.025 "Spielräume" Teil IV Ziff. 5.8.</t>
  </si>
  <si>
    <t>Die Fläche, auf welche ein Benutzer nach einem Sturz durch den Fallraum auftreffen kann (auf den Boden projizierter Grundriss des Fallraumes). Bei der Bestimmung der Aufprallfläche müssen die Höhe und die möglichen Bewegungen des Gerätes berücksichtigt werden. Ab einer Höhe von 60 cm beträgt die Länge x der Aufprallfläche bei statischen Geräten mind. 150 cm, gemessen von äussersten erhöhten Geräteteil, und vergrössert sich ab einer Fallhöhe von 150 cm (max. 300 cm) gemäss der unten stehenden Formel. 
- Grundlagen: SN EN 1176-1:2008 Ziff. 3.3 und 
 bfu-Dokumentation 2.025 "Spielräume" Teil IV Ziff. 6 
- Die Aufprallfläche ist in der Skizze in Rosa dargestellt.</t>
  </si>
  <si>
    <t>Formel: x = 2/3 Fallhöhe + 50 cm</t>
  </si>
  <si>
    <t>Grösster lotrechter Abstand von der eindeutig beabsichtigten Körperunterstützung zu der Aufprallfläche darunter. Die Fallhöhe darf 300 cm niemals überschreiten. - Grundlage: SN EN 1176-1 Ziff. 3.6</t>
  </si>
  <si>
    <t>Falls kleiner oder gleich 40 cm (Wahl zwischen 2.2 und 2.3)</t>
  </si>
  <si>
    <t>Schwenk-Wippe
Typ 5 gemäss SN EN 1176-6:2008</t>
  </si>
  <si>
    <t>Breite der Aufprallfläche rund um das Gerät herum</t>
  </si>
  <si>
    <t>Gesamtlänge der Aufprallfläche</t>
  </si>
  <si>
    <t xml:space="preserve">Gesamtbreite der Aufprallfläche                                           </t>
  </si>
  <si>
    <t>Giebeldach Kletterhaus 
gemäss SN EN 1176-1:2008</t>
  </si>
  <si>
    <t>Pyramide 
gemäss SN EN 1176-1:2008</t>
  </si>
  <si>
    <t>Kombigerät Hangeln und Klettern
gemäss SN EN 1176-1:2008</t>
  </si>
  <si>
    <t>Abstand zwischen den zwischen den Befestigungspunkten der beiden Aufhängungen</t>
  </si>
  <si>
    <r>
      <t xml:space="preserve">Breite des Belags bei einer Einzelschaukel, </t>
    </r>
    <r>
      <rPr>
        <b/>
        <sz val="10"/>
        <rFont val="Arial"/>
        <family val="2"/>
      </rPr>
      <t>mind. jedoch 175 cm</t>
    </r>
    <r>
      <rPr>
        <sz val="10"/>
        <rFont val="Arial"/>
        <family val="2"/>
      </rPr>
      <t>, SN EN 1176-2:2008 (4.10.2.2)</t>
    </r>
  </si>
  <si>
    <t>1/2 Länge bei einem stossdämpfenden synthetischen Belag gemäss SN EN 1176-2:2008 (4.10.2.1, Bild 9)</t>
  </si>
  <si>
    <t>Abstand vom Sitz zur Zentralachse des Geräts (bei um 90° ausgelenkter Schaukel, vgl. "Freiraum")</t>
  </si>
  <si>
    <t>Referenzwerte zur Überprüfung der Bedingung (2)</t>
  </si>
  <si>
    <t>Referenzwerte zur Überprüfung der Bedingung (5)</t>
  </si>
  <si>
    <t>Referenzwerte zur Überprüfung der Bedingung (6)</t>
  </si>
  <si>
    <t>Referenzwerte zur Überprüfung der Bedingung (7.1)</t>
  </si>
  <si>
    <t>Referenzwerte zur Überprüfung der Bedingung (7.2)</t>
  </si>
  <si>
    <t xml:space="preserve">TEST: Breite des Belags bei einer Einzelschaukel, mind. jedoch 175 cm </t>
  </si>
  <si>
    <t>Referenzwerte zur Überprüfung der Bedingung (9)</t>
  </si>
  <si>
    <r>
      <t xml:space="preserve">Theoretische Breite des Belags, </t>
    </r>
    <r>
      <rPr>
        <b/>
        <sz val="10"/>
        <rFont val="Arial"/>
        <family val="2"/>
      </rPr>
      <t xml:space="preserve">mind. jedoch 175 cm </t>
    </r>
    <r>
      <rPr>
        <sz val="10"/>
        <rFont val="Arial"/>
        <family val="2"/>
      </rPr>
      <t xml:space="preserve">
SN EN 1176-2:2008 (4.10.2.2)</t>
    </r>
  </si>
  <si>
    <t>Kontaktschaukel
Typ 4 gemäss SN EN 1176-2:2008</t>
  </si>
  <si>
    <t>Hängematte-Schaukel, bfu-Empfehlung
Grundlage: SN EN 1176-1:2008</t>
  </si>
  <si>
    <t>Bodenfreiheit (mind. = 35 cm; bei Pneus mind. 40 cm)</t>
  </si>
  <si>
    <t>TEST: Bodenfreiheit mind. = 35 cm</t>
  </si>
  <si>
    <t>Bodenfreiheit (mindestens 40 cm gemäss SN EN 1176-1:2008 - 4.2.15)</t>
  </si>
  <si>
    <t>TEST: Bodenfreiheit mind. = 40 cm</t>
  </si>
  <si>
    <t>Bodenfreiheit (mind. 40 cm gemäss SN EN 1176-1:2008 - 4.2.15)</t>
  </si>
  <si>
    <t>Einpunktschaukel
Typ 3 gemäss SN EN 1176-2:2008</t>
  </si>
  <si>
    <t>Bodenfreiheit (Abstand zwischen Pneu und Boden, 
mind. 40 cm)</t>
  </si>
  <si>
    <t xml:space="preserve">Abstand zwischen Pneu und Seitenstreben (ausgenom-men Tragbalken): mind. 40 cm (EN1176-2:2008, 4.3) </t>
  </si>
  <si>
    <t>Seitliche Aufprallfläche links (mind. 150 cm)</t>
  </si>
  <si>
    <t>Seitliche Aufprallfläche rechts (mind. 150 cm)</t>
  </si>
  <si>
    <r>
      <t>Der Mindestradius der Aufprallfläche für einen Sturz aus der oben angegebene Höhe h</t>
    </r>
    <r>
      <rPr>
        <vertAlign val="subscript"/>
        <sz val="10"/>
        <rFont val="Arial"/>
        <family val="2"/>
      </rPr>
      <t>1</t>
    </r>
    <r>
      <rPr>
        <sz val="10"/>
        <rFont val="Arial"/>
        <family val="2"/>
      </rPr>
      <t xml:space="preserve"> </t>
    </r>
  </si>
  <si>
    <t>Länge der Aufprallfläche unter Rutschteil = Länge des Rutsch-teils (ohne Einsitz- und Auslaufteil), mind. jedoch "R"</t>
  </si>
  <si>
    <r>
      <t>Mindestradius der Aufprallfläche für die oben angegebene Fallhöhe h</t>
    </r>
    <r>
      <rPr>
        <vertAlign val="subscript"/>
        <sz val="10"/>
        <rFont val="Arial"/>
        <family val="2"/>
      </rPr>
      <t>1</t>
    </r>
    <r>
      <rPr>
        <sz val="10"/>
        <rFont val="Arial"/>
        <family val="2"/>
      </rPr>
      <t xml:space="preserve"> (mind. jedoch 150 cm):</t>
    </r>
  </si>
  <si>
    <t>Seilbahn mit Sitz gemäss SN EN 1176-4:2008</t>
  </si>
  <si>
    <t>Freistehende Rutsche
gemäss SN EN 1176-3:2008</t>
  </si>
  <si>
    <t>Maximale freie Fallhöhe (unter 200 cm)</t>
  </si>
  <si>
    <t>Gesamtbreite der Aufprallfläche nach Sicherheitsabstand (mind. 200 cm)</t>
  </si>
  <si>
    <t>Karussell mit mitdrehendem Boden
Typ B gemäss SN EN 1176-5:2008</t>
  </si>
  <si>
    <t>Karussell (&gt; 11 cm Bodenfreiheit)
Typ B gemäss SN EN 1176-5:2008</t>
  </si>
  <si>
    <t>Karussell (drehbarer Kletterbaum)
Typ C gemäss SN EN 1176-5:2008</t>
  </si>
  <si>
    <t>Bereich ohne Hindernisse (mind. 100 cm)</t>
  </si>
  <si>
    <r>
      <t>Im Allgemeinen bestimmt der grösste Ring den Durchmesser der Aufprallfläche. In besonderen Fällen kann der Durchmesser D</t>
    </r>
    <r>
      <rPr>
        <vertAlign val="subscript"/>
        <sz val="10"/>
        <rFont val="Arial"/>
        <family val="2"/>
      </rPr>
      <t>a</t>
    </r>
    <r>
      <rPr>
        <sz val="10"/>
        <rFont val="Arial"/>
        <family val="2"/>
      </rPr>
      <t xml:space="preserve"> aber auch anhand der Fallhöhe berechnet werden (2/3 h</t>
    </r>
    <r>
      <rPr>
        <vertAlign val="subscript"/>
        <sz val="10"/>
        <rFont val="Arial"/>
        <family val="2"/>
      </rPr>
      <t>1</t>
    </r>
    <r>
      <rPr>
        <sz val="10"/>
        <rFont val="Arial"/>
        <family val="2"/>
      </rPr>
      <t xml:space="preserve"> + 50 cm). Im nachstehenden Ergebnis wurde der jeweils passende Wert berücksichtigt.</t>
    </r>
  </si>
  <si>
    <r>
      <rPr>
        <b/>
        <sz val="9"/>
        <color indexed="8"/>
        <rFont val="Arial"/>
        <family val="2"/>
      </rPr>
      <t>Neu in SN EN 1176-5:</t>
    </r>
    <r>
      <rPr>
        <sz val="9"/>
        <color indexed="8"/>
        <rFont val="Arial"/>
        <family val="2"/>
      </rPr>
      <t xml:space="preserve">
Diese Art Karussell wird in SN EN 1176-5:2008 Ziff. 4.3 behandelt. Der Sicherheitsabstand  (Freiraum) wird  (aufgrund der Zentrifugalkraft) bei 30</t>
    </r>
    <r>
      <rPr>
        <vertAlign val="superscript"/>
        <sz val="9"/>
        <color indexed="8"/>
        <rFont val="Arial"/>
        <family val="2"/>
      </rPr>
      <t>o</t>
    </r>
    <r>
      <rPr>
        <sz val="9"/>
        <color indexed="8"/>
        <rFont val="Arial"/>
        <family val="2"/>
      </rPr>
      <t xml:space="preserve"> Auslenkung der Sitze berechnet.</t>
    </r>
  </si>
  <si>
    <t>Rundlauf
Typ C gemäss SN EN 1176-5:2008</t>
  </si>
  <si>
    <t xml:space="preserve">NB: Sofern die Haltegriffe direkt am Drehkreuz montiert sind oder bei einer Ringhalterung als Länge  "L" den Wert "0" einfügen. </t>
  </si>
  <si>
    <t>Drehscheibe
Typ E gemäss SN EN 1176-5:2008</t>
  </si>
  <si>
    <t>Axiale Wippschaukel 
Typ 1 gemäss SN EN 1176-6:2008</t>
  </si>
  <si>
    <r>
      <t>Länge der Aufprallfläche (Rasen genügt bei H</t>
    </r>
    <r>
      <rPr>
        <vertAlign val="subscript"/>
        <sz val="10"/>
        <rFont val="Arial"/>
        <family val="2"/>
      </rPr>
      <t>2</t>
    </r>
    <r>
      <rPr>
        <sz val="10"/>
        <rFont val="Arial"/>
        <family val="2"/>
      </rPr>
      <t xml:space="preserve"> </t>
    </r>
    <r>
      <rPr>
        <sz val="10"/>
        <rFont val="Calibri"/>
        <family val="2"/>
      </rPr>
      <t>≤</t>
    </r>
    <r>
      <rPr>
        <sz val="10"/>
        <rFont val="Arial"/>
        <family val="2"/>
      </rPr>
      <t xml:space="preserve"> 100 cm)</t>
    </r>
  </si>
  <si>
    <t>Höhe der Wippe bei maximaler Neigung (max. 150 cm)</t>
  </si>
  <si>
    <t>Berechnung des Winkels bei maximaler Neigung (≤ 20o)</t>
  </si>
  <si>
    <t>Höhe des Geräts bei maximaler Neigung</t>
  </si>
  <si>
    <r>
      <t>Berechnung des Winkels bei max. Neigung (≤ 30</t>
    </r>
    <r>
      <rPr>
        <vertAlign val="superscript"/>
        <sz val="10"/>
        <rFont val="Arial"/>
        <family val="2"/>
      </rPr>
      <t>o</t>
    </r>
    <r>
      <rPr>
        <sz val="10"/>
        <rFont val="Arial"/>
        <family val="2"/>
      </rPr>
      <t>)</t>
    </r>
  </si>
  <si>
    <t>Höhe des Pferdes bei max. Neigung</t>
  </si>
  <si>
    <t>Einpunkt-Wippgerät 
Typ 2A gemäss SN EN 1176-6:2008</t>
  </si>
  <si>
    <t>Mehrpunkt-Wippgerät 
Typ 3A gemäss SN EN 1176-6:2008</t>
  </si>
  <si>
    <r>
      <t>Berechnung des Winkels bei max. Neigung (≤ 20</t>
    </r>
    <r>
      <rPr>
        <vertAlign val="superscript"/>
        <sz val="10"/>
        <rFont val="Arial"/>
        <family val="2"/>
      </rPr>
      <t>o</t>
    </r>
    <r>
      <rPr>
        <sz val="10"/>
        <rFont val="Arial"/>
        <family val="2"/>
      </rPr>
      <t>)</t>
    </r>
  </si>
  <si>
    <t>Schwingwippe
Typ 4 gemäss SN EN 1176-6:2008</t>
  </si>
  <si>
    <t>Zwischen der Holzschnitzel/Rindenmulch-Schicht und der Kiesschicht muss eine Trennschicht, z. B. Vlies, eingelegt werden.</t>
  </si>
  <si>
    <t xml:space="preserve">Wesentlich für den Aufbau einer Hackschnitzelschicht ist eine gute Drainage mittels einer Kiesschicht. </t>
  </si>
  <si>
    <t>Sand ohne Lehmanteil; 
Siebtest gemäss SN EN 933–1</t>
  </si>
  <si>
    <t>Auf Fallhöhe abgestimmt [siehe bfu-Liste * «Künstliche Fallschutzmaterialien» im Internet (SN EN 1177)]</t>
  </si>
  <si>
    <t>Minimale
Einstreutiefe = F+W</t>
  </si>
  <si>
    <t>Falls sich an diesem Ort Unfälle ereignen würden, welche Folgen hätte ein durchschnittlicher Unfall? (Die Beurteilung kann schlimmere oder weniger schlimme Unfallfolgen ergeben als diejenigen, die bei den tatsächlichen Unfällen erlitten wurden.)</t>
  </si>
  <si>
    <t>Objekt</t>
  </si>
  <si>
    <r>
      <t xml:space="preserve">Copyright - Freeware:
</t>
    </r>
    <r>
      <rPr>
        <sz val="12"/>
        <rFont val="Arial"/>
        <family val="2"/>
      </rPr>
      <t>Diese Excel-Tabelle ist ein Freeware-Programm. Das heisst, sie kann ohne Auflagen verwendet, auf der Festplatte installiert, kopiert und kostenlos an Interessentinnen und Interessenten weitergegeben werden. Die Herstellerrechte bleiben Eigentum der bfu. Die Urheberrechte, insbesondere bzgl. Konzept, Rechenformeln usw., liegen bei Claude Béguin, 1617 Remaufens. Für sämtliche Änderungen ist seine Einwilligung einzuholen (Adresse siehe unten).</t>
    </r>
  </si>
  <si>
    <t>Claude Béguin, ing. ETS, Les Brêts 42, 1617 Remaufens FR / cl.beguin@bluewin.ch</t>
  </si>
  <si>
    <t>1.1 Kombigerät Hangen und Klettern</t>
  </si>
  <si>
    <t xml:space="preserve">           </t>
  </si>
  <si>
    <t xml:space="preserve">Kontrolle </t>
  </si>
  <si>
    <t>Risikoabschätzung</t>
  </si>
  <si>
    <t>Kritische Fallhöhe</t>
  </si>
  <si>
    <t>Mass zwischen den Schaukelstüzen</t>
  </si>
  <si>
    <r>
      <t xml:space="preserve">Abstand zum Boden (Empfehlung: </t>
    </r>
    <r>
      <rPr>
        <sz val="10"/>
        <rFont val="Calibri"/>
        <family val="2"/>
      </rPr>
      <t xml:space="preserve">≤ </t>
    </r>
    <r>
      <rPr>
        <sz val="10"/>
        <rFont val="Arial"/>
        <family val="2"/>
      </rPr>
      <t xml:space="preserve">100 cm) </t>
    </r>
  </si>
  <si>
    <t>Ein Teil der Rutsche darf mehr als 100 cm (max. 250 cm) über dem Boden liegen. In diesem Fall muss der stossdämpfende Belag den Anforderungen der kritischen Fallhöhe entsprechen.</t>
  </si>
  <si>
    <t>Hinweis: Tragen Sie die effektiven Masse in die farbigen Felder im Bild ein und in den 2 untenstehenden Feldern</t>
  </si>
  <si>
    <t>Höhe oberster Ring ( kritische Fallhöhe )</t>
  </si>
  <si>
    <t>Mindestdurchmesser der Aufprallfläche (des stossdämpfenden Bodens gemäss SN EN 1176-5:2008 Ziff. 4.3)</t>
  </si>
  <si>
    <t>Kritische Fallhöhe für Aufprallfläche, aber mindestens 100 cm</t>
  </si>
  <si>
    <t>Benutzerführung</t>
  </si>
  <si>
    <r>
      <t>h</t>
    </r>
    <r>
      <rPr>
        <b/>
        <vertAlign val="subscript"/>
        <sz val="12"/>
        <color indexed="49"/>
        <rFont val="Arial"/>
        <family val="2"/>
      </rPr>
      <t>1</t>
    </r>
  </si>
  <si>
    <r>
      <t>h</t>
    </r>
    <r>
      <rPr>
        <b/>
        <vertAlign val="subscript"/>
        <sz val="12"/>
        <color indexed="49"/>
        <rFont val="Arial"/>
        <family val="2"/>
      </rPr>
      <t>2</t>
    </r>
  </si>
  <si>
    <t>NB: bei Typ 2, kann die Länge des Auslaufbereichs 100 cm sein</t>
  </si>
  <si>
    <t>NB: Bei Typ 2, kann die Länge des Auslaufbereichs 100 cm sein</t>
  </si>
  <si>
    <r>
      <t>h</t>
    </r>
    <r>
      <rPr>
        <b/>
        <vertAlign val="subscript"/>
        <sz val="12"/>
        <color indexed="49"/>
        <rFont val="Arial"/>
        <family val="2"/>
      </rPr>
      <t>2th</t>
    </r>
  </si>
  <si>
    <r>
      <rPr>
        <b/>
        <sz val="10"/>
        <rFont val="Arial"/>
        <family val="2"/>
      </rPr>
      <t>TEST:</t>
    </r>
    <r>
      <rPr>
        <sz val="10"/>
        <rFont val="Arial"/>
        <family val="2"/>
      </rPr>
      <t xml:space="preserve"> Kritische Fallhöhe mind 100 cm</t>
    </r>
  </si>
  <si>
    <t>Theoretische kritische Fallhöhe</t>
  </si>
  <si>
    <t>Hinweis: Fuchsteller (Fabrik Fuchs in Thun) ist keine Type E Drehscheibe</t>
  </si>
  <si>
    <t>Durchmesser und Fläche des Hindernisfreie Fläche</t>
  </si>
  <si>
    <t>Höchstens 200 cm!</t>
  </si>
  <si>
    <t xml:space="preserve">TEST: Übersteigt die maximale Höhe 200 cm </t>
  </si>
  <si>
    <t>Falls maximale Höhe ≤ 200 cm</t>
  </si>
  <si>
    <t>Falls maximale Höhe &gt; 200 cm</t>
  </si>
  <si>
    <r>
      <t>H</t>
    </r>
    <r>
      <rPr>
        <vertAlign val="subscript"/>
        <sz val="10"/>
        <rFont val="Arial"/>
        <family val="2"/>
      </rPr>
      <t>2</t>
    </r>
    <r>
      <rPr>
        <sz val="10"/>
        <rFont val="Arial"/>
        <family val="2"/>
      </rPr>
      <t xml:space="preserve">  ≤ 150 cm</t>
    </r>
  </si>
  <si>
    <r>
      <t>H</t>
    </r>
    <r>
      <rPr>
        <vertAlign val="subscript"/>
        <sz val="10"/>
        <rFont val="Arial"/>
        <family val="2"/>
      </rPr>
      <t>2</t>
    </r>
    <r>
      <rPr>
        <sz val="10"/>
        <rFont val="Arial"/>
        <family val="2"/>
      </rPr>
      <t xml:space="preserve">  &gt; 150 cm</t>
    </r>
  </si>
  <si>
    <r>
      <t>F Berechnung wenn H</t>
    </r>
    <r>
      <rPr>
        <vertAlign val="subscript"/>
        <sz val="10"/>
        <rFont val="Arial"/>
        <family val="2"/>
      </rPr>
      <t>2</t>
    </r>
    <r>
      <rPr>
        <sz val="10"/>
        <rFont val="Arial"/>
        <family val="2"/>
      </rPr>
      <t xml:space="preserve"> &gt; 150 cm</t>
    </r>
  </si>
  <si>
    <t>bfu-Empfehlung für Fallraum: Breite mind. 150 cm</t>
  </si>
  <si>
    <t>Checkliste Risikoabschätzung</t>
  </si>
  <si>
    <t>Risikoabschätzung: Erläuterungen</t>
  </si>
  <si>
    <t>Risikoabschätzung: Gewichtung</t>
  </si>
  <si>
    <t>Risikoabschätzung: Checkliste</t>
  </si>
  <si>
    <t>Durchmesser hindernisfreie Fläche</t>
  </si>
  <si>
    <t xml:space="preserve"> 8.1</t>
  </si>
  <si>
    <t xml:space="preserve"> 8.2</t>
  </si>
  <si>
    <t xml:space="preserve"> 9.1</t>
  </si>
  <si>
    <t xml:space="preserve"> 9.2</t>
  </si>
  <si>
    <t xml:space="preserve"> 4.1</t>
  </si>
  <si>
    <t xml:space="preserve"> 4.2</t>
  </si>
  <si>
    <t xml:space="preserve"> 7.1</t>
  </si>
  <si>
    <t xml:space="preserve"> 7.2</t>
  </si>
  <si>
    <t xml:space="preserve"> 5.1</t>
  </si>
  <si>
    <t xml:space="preserve"> 5.2</t>
  </si>
  <si>
    <r>
      <t xml:space="preserve">40 </t>
    </r>
    <r>
      <rPr>
        <b/>
        <sz val="9"/>
        <color indexed="8"/>
        <rFont val="Arial"/>
        <family val="2"/>
      </rPr>
      <t>mini</t>
    </r>
  </si>
  <si>
    <t>Mindestabstand zwischen Gondel und Gerüst
Abstand S) gemäss EN1176-2:2008 (4.4.1)</t>
  </si>
  <si>
    <t>Mindestabstand zwischen 2 Sitzen
gemäss EN1176-2:2008 (4.4.1)</t>
  </si>
  <si>
    <t xml:space="preserve">Mindestabstand zwischen Sitz und Gerüst gemäss EN1176-2:2008 (4.4.1) </t>
  </si>
  <si>
    <t>Grösser oder gleich C  (Wert entspricht der Norm = Zelle erscheint blau)</t>
  </si>
  <si>
    <t>Grösser oder gleich F  (Wert entspricht der Norm = Zelle erscheint blau)</t>
  </si>
  <si>
    <t>Dicke des festen Gondelrahmens</t>
  </si>
  <si>
    <t>Breite des Fallschutzbelags gemäss Ziff. 4.10.2.2 SN EN 1176-2: 2008 (Gondeldurchmesser ist grösser als 50 cm)</t>
  </si>
  <si>
    <r>
      <rPr>
        <b/>
        <sz val="10"/>
        <rFont val="Arial"/>
        <family val="2"/>
      </rPr>
      <t>TEST:</t>
    </r>
    <r>
      <rPr>
        <sz val="10"/>
        <rFont val="Arial"/>
        <family val="2"/>
      </rPr>
      <t xml:space="preserve"> Berechnung der min. Fallschutzbelagsbreite gemäss Ziff. 4.10.2.2 SN EN 1176-2: 2008 (die Gondel hat vermutlich einen grösseren Durchmesser als 50 cm)</t>
    </r>
  </si>
  <si>
    <t>NB: mindestens 175 cm + Durchmesser der Gondel - 50 cm</t>
  </si>
  <si>
    <t>Die Breite des Fallschutzbelags ist grösser oder gleich im Vergleich zur Norm</t>
  </si>
  <si>
    <t>Wenn die Breite des Belags schmäler ist als die der Norm vorgibt</t>
  </si>
  <si>
    <r>
      <rPr>
        <b/>
        <sz val="10"/>
        <rFont val="Arial"/>
        <family val="2"/>
      </rPr>
      <t xml:space="preserve">TEST: </t>
    </r>
    <r>
      <rPr>
        <sz val="10"/>
        <rFont val="Arial"/>
        <family val="2"/>
      </rPr>
      <t>Mindestabstand zwischen Gondel und Gerüst</t>
    </r>
  </si>
  <si>
    <t>Referenzwerte zur Überprüfung der  Bedingung (7.1)</t>
  </si>
  <si>
    <t>Referenzwerte zur Überprüfung der  Bedingung (7.2)</t>
  </si>
  <si>
    <t>Referenzwert zur Überprüfung der Bedingung (8), betreffend der Belagsbreite</t>
  </si>
  <si>
    <r>
      <rPr>
        <b/>
        <sz val="10"/>
        <rFont val="Arial"/>
        <family val="2"/>
      </rPr>
      <t xml:space="preserve">TEST: </t>
    </r>
    <r>
      <rPr>
        <sz val="10"/>
        <rFont val="Arial"/>
        <family val="2"/>
      </rPr>
      <t>Minimale Distanz F zwischen den Aufhängepunkten</t>
    </r>
  </si>
  <si>
    <t>Abstand zwischen den  Befestigungspunkten der beiden Aufhängungen</t>
  </si>
  <si>
    <t>Bodenfreiheit (extrapoliert auf Last von 130 kg)</t>
  </si>
  <si>
    <t>Abstand zwischen den Aufhängepunkten an den Schaukelsitzen</t>
  </si>
  <si>
    <t>Technische Daten Spielplatzgeräte - Version 5.08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</si>
</sst>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2]\ * #,##0.00_ ;_ [$€-2]\ * \-#,##0.00_ ;_ [$€-2]\ * &quot;-&quot;??_ "/>
    <numFmt numFmtId="165" formatCode="dd/mm/yy"/>
    <numFmt numFmtId="166" formatCode="0.0"/>
    <numFmt numFmtId="167" formatCode="#,##0.000"/>
    <numFmt numFmtId="168" formatCode="0.000000000000000"/>
    <numFmt numFmtId="169" formatCode="d/\ mmm\ yy"/>
    <numFmt numFmtId="170" formatCode="dd/mm/yyyy;@"/>
  </numFmts>
  <fonts count="165">
    <font>
      <sz val="10"/>
      <name val="Arial"/>
    </font>
    <font>
      <sz val="10"/>
      <name val="Arial"/>
      <family val="2"/>
    </font>
    <font>
      <b/>
      <sz val="10"/>
      <name val="Arial"/>
      <family val="2"/>
    </font>
    <font>
      <u/>
      <sz val="10"/>
      <color indexed="12"/>
      <name val="Arial"/>
      <family val="2"/>
    </font>
    <font>
      <sz val="10"/>
      <name val="Arial Black"/>
      <family val="2"/>
    </font>
    <font>
      <sz val="16"/>
      <name val="Arial Black"/>
      <family val="2"/>
    </font>
    <font>
      <sz val="12"/>
      <color indexed="10"/>
      <name val="Arial Black"/>
      <family val="2"/>
    </font>
    <font>
      <b/>
      <sz val="12"/>
      <name val="Arial"/>
      <family val="2"/>
    </font>
    <font>
      <u/>
      <sz val="10"/>
      <name val="Arial Black"/>
      <family val="2"/>
    </font>
    <font>
      <b/>
      <i/>
      <sz val="11"/>
      <name val="Arial"/>
      <family val="2"/>
    </font>
    <font>
      <b/>
      <sz val="10"/>
      <color indexed="9"/>
      <name val="Arial"/>
      <family val="2"/>
    </font>
    <font>
      <b/>
      <sz val="8"/>
      <name val="Arial"/>
      <family val="2"/>
    </font>
    <font>
      <sz val="10"/>
      <name val="Arial"/>
      <family val="2"/>
    </font>
    <font>
      <sz val="10"/>
      <name val="Arial Narrow"/>
      <family val="2"/>
    </font>
    <font>
      <sz val="11"/>
      <name val="Arial"/>
      <family val="2"/>
    </font>
    <font>
      <b/>
      <sz val="11"/>
      <name val="Arial"/>
      <family val="2"/>
    </font>
    <font>
      <b/>
      <u/>
      <sz val="10"/>
      <name val="Arial"/>
      <family val="2"/>
    </font>
    <font>
      <sz val="12"/>
      <name val="Symbol"/>
      <family val="1"/>
      <charset val="2"/>
    </font>
    <font>
      <sz val="11"/>
      <color indexed="10"/>
      <name val="Arial Black"/>
      <family val="2"/>
    </font>
    <font>
      <sz val="12"/>
      <name val="Arial"/>
      <family val="2"/>
    </font>
    <font>
      <sz val="12"/>
      <color indexed="8"/>
      <name val="Arial"/>
      <family val="2"/>
    </font>
    <font>
      <b/>
      <sz val="12"/>
      <color indexed="8"/>
      <name val="Arial"/>
      <family val="2"/>
    </font>
    <font>
      <b/>
      <sz val="14"/>
      <name val="Arial"/>
      <family val="2"/>
    </font>
    <font>
      <sz val="14"/>
      <name val="Arial"/>
      <family val="2"/>
    </font>
    <font>
      <sz val="8"/>
      <color indexed="81"/>
      <name val="Tahoma"/>
      <family val="2"/>
    </font>
    <font>
      <b/>
      <sz val="8"/>
      <color indexed="81"/>
      <name val="Tahoma"/>
      <family val="2"/>
    </font>
    <font>
      <sz val="10"/>
      <color indexed="9"/>
      <name val="Arial"/>
      <family val="2"/>
    </font>
    <font>
      <sz val="12"/>
      <color indexed="8"/>
      <name val="Century Gothic"/>
      <family val="2"/>
    </font>
    <font>
      <u/>
      <sz val="10"/>
      <name val="Arial"/>
      <family val="2"/>
    </font>
    <font>
      <sz val="9"/>
      <name val="Arial"/>
      <family val="2"/>
    </font>
    <font>
      <i/>
      <sz val="10"/>
      <name val="Arial"/>
      <family val="2"/>
    </font>
    <font>
      <sz val="9"/>
      <name val="Arial Narrow"/>
      <family val="2"/>
    </font>
    <font>
      <b/>
      <i/>
      <sz val="10"/>
      <name val="Arial"/>
      <family val="2"/>
    </font>
    <font>
      <b/>
      <i/>
      <u/>
      <sz val="11"/>
      <name val="Arial"/>
      <family val="2"/>
    </font>
    <font>
      <sz val="11"/>
      <name val="Arial Black"/>
      <family val="2"/>
    </font>
    <font>
      <i/>
      <sz val="22"/>
      <color indexed="12"/>
      <name val="Arial Black"/>
      <family val="2"/>
    </font>
    <font>
      <sz val="28"/>
      <color indexed="48"/>
      <name val="Arial Black"/>
      <family val="2"/>
    </font>
    <font>
      <vertAlign val="superscript"/>
      <sz val="10"/>
      <name val="Arial"/>
      <family val="2"/>
    </font>
    <font>
      <sz val="12"/>
      <name val="Arial Black"/>
      <family val="2"/>
    </font>
    <font>
      <sz val="12"/>
      <color indexed="9"/>
      <name val="Arial Black"/>
      <family val="2"/>
    </font>
    <font>
      <i/>
      <sz val="12"/>
      <name val="Arial"/>
      <family val="2"/>
    </font>
    <font>
      <sz val="14"/>
      <color indexed="9"/>
      <name val="Arial Black"/>
      <family val="2"/>
    </font>
    <font>
      <b/>
      <sz val="12"/>
      <color indexed="10"/>
      <name val="Arial"/>
      <family val="2"/>
    </font>
    <font>
      <sz val="9"/>
      <color indexed="9"/>
      <name val="Arial"/>
      <family val="2"/>
    </font>
    <font>
      <sz val="11"/>
      <color indexed="17"/>
      <name val="Arial Black"/>
      <family val="2"/>
    </font>
    <font>
      <sz val="10"/>
      <name val="Symbol"/>
      <family val="1"/>
      <charset val="2"/>
    </font>
    <font>
      <sz val="8"/>
      <name val="Arial"/>
      <family val="2"/>
    </font>
    <font>
      <sz val="8"/>
      <color indexed="23"/>
      <name val="Arial"/>
      <family val="2"/>
    </font>
    <font>
      <b/>
      <sz val="18"/>
      <name val="Arial"/>
      <family val="2"/>
    </font>
    <font>
      <b/>
      <sz val="16"/>
      <color indexed="63"/>
      <name val="Arial"/>
      <family val="2"/>
    </font>
    <font>
      <u/>
      <sz val="12"/>
      <name val="Arial"/>
      <family val="2"/>
    </font>
    <font>
      <b/>
      <sz val="24"/>
      <color indexed="48"/>
      <name val="Arial"/>
      <family val="2"/>
    </font>
    <font>
      <sz val="12"/>
      <color indexed="10"/>
      <name val="Arial"/>
      <family val="2"/>
    </font>
    <font>
      <sz val="22"/>
      <color indexed="48"/>
      <name val="Arial Black"/>
      <family val="2"/>
    </font>
    <font>
      <sz val="26"/>
      <color indexed="48"/>
      <name val="Arial Black"/>
      <family val="2"/>
    </font>
    <font>
      <sz val="11"/>
      <color indexed="14"/>
      <name val="Arial"/>
      <family val="2"/>
    </font>
    <font>
      <b/>
      <u/>
      <sz val="10"/>
      <color indexed="12"/>
      <name val="Arial"/>
      <family val="2"/>
    </font>
    <font>
      <sz val="18"/>
      <name val="Arial"/>
      <family val="2"/>
    </font>
    <font>
      <sz val="11"/>
      <color indexed="10"/>
      <name val="Arial"/>
      <family val="2"/>
    </font>
    <font>
      <sz val="8"/>
      <color indexed="23"/>
      <name val="Arial"/>
      <family val="2"/>
    </font>
    <font>
      <b/>
      <sz val="9"/>
      <name val="Arial"/>
      <family val="2"/>
    </font>
    <font>
      <b/>
      <sz val="12"/>
      <name val="Arial Black"/>
      <family val="2"/>
    </font>
    <font>
      <b/>
      <sz val="16"/>
      <name val="Arial"/>
      <family val="2"/>
    </font>
    <font>
      <b/>
      <sz val="8"/>
      <color indexed="81"/>
      <name val="Arial"/>
      <family val="2"/>
    </font>
    <font>
      <sz val="8"/>
      <color indexed="81"/>
      <name val="Arial"/>
      <family val="2"/>
    </font>
    <font>
      <b/>
      <u/>
      <sz val="11"/>
      <name val="Arial"/>
      <family val="2"/>
    </font>
    <font>
      <b/>
      <sz val="11"/>
      <color indexed="10"/>
      <name val="Arial"/>
      <family val="2"/>
    </font>
    <font>
      <b/>
      <sz val="10"/>
      <color indexed="10"/>
      <name val="Arial"/>
      <family val="2"/>
    </font>
    <font>
      <b/>
      <sz val="12"/>
      <color indexed="17"/>
      <name val="Arial"/>
      <family val="2"/>
    </font>
    <font>
      <b/>
      <sz val="8"/>
      <color indexed="10"/>
      <name val="Arial"/>
      <family val="2"/>
    </font>
    <font>
      <b/>
      <sz val="10"/>
      <color indexed="17"/>
      <name val="Arial"/>
      <family val="2"/>
    </font>
    <font>
      <vertAlign val="subscript"/>
      <sz val="10"/>
      <name val="Arial"/>
      <family val="2"/>
    </font>
    <font>
      <i/>
      <u/>
      <sz val="10"/>
      <name val="Arial"/>
      <family val="2"/>
    </font>
    <font>
      <b/>
      <sz val="11"/>
      <color indexed="17"/>
      <name val="Arial"/>
      <family val="2"/>
    </font>
    <font>
      <b/>
      <sz val="12"/>
      <color indexed="48"/>
      <name val="Arial"/>
      <family val="2"/>
    </font>
    <font>
      <b/>
      <i/>
      <sz val="14"/>
      <name val="Arial"/>
      <family val="2"/>
    </font>
    <font>
      <b/>
      <u/>
      <sz val="18"/>
      <name val="Arial"/>
      <family val="2"/>
    </font>
    <font>
      <b/>
      <sz val="14"/>
      <color indexed="63"/>
      <name val="Arial"/>
      <family val="2"/>
    </font>
    <font>
      <u/>
      <sz val="14"/>
      <color indexed="30"/>
      <name val="Arial"/>
      <family val="2"/>
    </font>
    <font>
      <sz val="8"/>
      <color indexed="9"/>
      <name val="Arial"/>
      <family val="2"/>
    </font>
    <font>
      <b/>
      <sz val="12"/>
      <color indexed="9"/>
      <name val="Arial"/>
      <family val="2"/>
    </font>
    <font>
      <b/>
      <sz val="18"/>
      <color indexed="9"/>
      <name val="Arial"/>
      <family val="2"/>
    </font>
    <font>
      <sz val="16"/>
      <color indexed="30"/>
      <name val="Wingdings"/>
      <charset val="2"/>
    </font>
    <font>
      <u/>
      <sz val="12"/>
      <color indexed="30"/>
      <name val="Arial"/>
      <family val="2"/>
    </font>
    <font>
      <sz val="10"/>
      <name val="Arial"/>
      <family val="2"/>
    </font>
    <font>
      <sz val="10"/>
      <color indexed="11"/>
      <name val="Arial"/>
      <family val="2"/>
    </font>
    <font>
      <b/>
      <sz val="8"/>
      <color indexed="9"/>
      <name val="Arial"/>
      <family val="2"/>
    </font>
    <font>
      <b/>
      <sz val="8"/>
      <color indexed="9"/>
      <name val="Arial Narrow"/>
      <family val="2"/>
    </font>
    <font>
      <vertAlign val="superscript"/>
      <sz val="12"/>
      <color indexed="8"/>
      <name val="Arial"/>
      <family val="2"/>
    </font>
    <font>
      <b/>
      <vertAlign val="subscript"/>
      <sz val="12"/>
      <color indexed="49"/>
      <name val="Arial"/>
      <family val="2"/>
    </font>
    <font>
      <b/>
      <sz val="10"/>
      <color indexed="8"/>
      <name val="Arial"/>
      <family val="2"/>
    </font>
    <font>
      <sz val="9"/>
      <color indexed="8"/>
      <name val="Arial"/>
      <family val="2"/>
    </font>
    <font>
      <b/>
      <sz val="12"/>
      <color indexed="9"/>
      <name val="Arial Black"/>
      <family val="2"/>
    </font>
    <font>
      <b/>
      <vertAlign val="subscript"/>
      <sz val="12"/>
      <color indexed="10"/>
      <name val="Arial"/>
      <family val="2"/>
    </font>
    <font>
      <b/>
      <sz val="12"/>
      <color indexed="49"/>
      <name val="Arial"/>
      <family val="2"/>
    </font>
    <font>
      <b/>
      <sz val="10"/>
      <color indexed="49"/>
      <name val="Arial"/>
      <family val="2"/>
    </font>
    <font>
      <vertAlign val="subscript"/>
      <sz val="11"/>
      <color indexed="10"/>
      <name val="Arial"/>
      <family val="2"/>
    </font>
    <font>
      <b/>
      <vertAlign val="subscript"/>
      <sz val="10"/>
      <color indexed="49"/>
      <name val="Arial"/>
      <family val="2"/>
    </font>
    <font>
      <b/>
      <sz val="12"/>
      <color indexed="49"/>
      <name val="Calibri"/>
      <family val="2"/>
    </font>
    <font>
      <b/>
      <vertAlign val="subscript"/>
      <sz val="14"/>
      <color indexed="49"/>
      <name val="Arial"/>
      <family val="2"/>
    </font>
    <font>
      <b/>
      <sz val="11"/>
      <color indexed="49"/>
      <name val="Arial"/>
      <family val="2"/>
    </font>
    <font>
      <sz val="10"/>
      <color indexed="8"/>
      <name val="Calibri"/>
      <family val="2"/>
    </font>
    <font>
      <sz val="11"/>
      <color indexed="8"/>
      <name val="Arial"/>
      <family val="2"/>
    </font>
    <font>
      <sz val="10"/>
      <name val="Verdana"/>
      <family val="2"/>
    </font>
    <font>
      <b/>
      <sz val="12"/>
      <name val="Calibri"/>
      <family val="2"/>
    </font>
    <font>
      <b/>
      <sz val="13.2"/>
      <name val="Arial"/>
      <family val="2"/>
    </font>
    <font>
      <sz val="9"/>
      <name val="Geneva"/>
    </font>
    <font>
      <sz val="24"/>
      <color indexed="17"/>
      <name val="Arial Black"/>
      <family val="2"/>
    </font>
    <font>
      <sz val="18"/>
      <name val="Arial Black"/>
      <family val="2"/>
    </font>
    <font>
      <sz val="14"/>
      <name val="Geneva"/>
    </font>
    <font>
      <sz val="12"/>
      <name val="Geneva"/>
    </font>
    <font>
      <u/>
      <sz val="9"/>
      <color indexed="12"/>
      <name val="Geneva"/>
    </font>
    <font>
      <u/>
      <sz val="11"/>
      <color indexed="12"/>
      <name val="Arial"/>
      <family val="2"/>
    </font>
    <font>
      <sz val="28"/>
      <name val="Geneva"/>
    </font>
    <font>
      <sz val="28"/>
      <color indexed="10"/>
      <name val="Arial Black"/>
      <family val="2"/>
    </font>
    <font>
      <sz val="26"/>
      <color indexed="10"/>
      <name val="Arial Black"/>
      <family val="2"/>
    </font>
    <font>
      <b/>
      <sz val="26"/>
      <color indexed="10"/>
      <name val="Arial Black"/>
      <family val="2"/>
    </font>
    <font>
      <b/>
      <sz val="26"/>
      <name val="Broadway BT"/>
      <family val="5"/>
    </font>
    <font>
      <b/>
      <sz val="20"/>
      <name val="Broadway BT"/>
      <family val="5"/>
    </font>
    <font>
      <b/>
      <u/>
      <sz val="11"/>
      <color indexed="12"/>
      <name val="Arial"/>
      <family val="2"/>
    </font>
    <font>
      <sz val="18"/>
      <color indexed="63"/>
      <name val="Arial"/>
      <family val="2"/>
    </font>
    <font>
      <b/>
      <sz val="18"/>
      <color indexed="63"/>
      <name val="Arial"/>
      <family val="2"/>
    </font>
    <font>
      <sz val="10"/>
      <color indexed="12"/>
      <name val="Arial"/>
      <family val="2"/>
    </font>
    <font>
      <u/>
      <sz val="11"/>
      <name val="Arial"/>
      <family val="2"/>
    </font>
    <font>
      <sz val="10"/>
      <name val="Arial"/>
      <family val="2"/>
    </font>
    <font>
      <b/>
      <vertAlign val="subscript"/>
      <sz val="16"/>
      <color indexed="10"/>
      <name val="Arial"/>
      <family val="2"/>
    </font>
    <font>
      <b/>
      <vertAlign val="subscript"/>
      <sz val="14"/>
      <color indexed="10"/>
      <name val="Arial"/>
      <family val="2"/>
    </font>
    <font>
      <vertAlign val="superscript"/>
      <sz val="11"/>
      <color indexed="8"/>
      <name val="Arial"/>
      <family val="2"/>
    </font>
    <font>
      <sz val="10"/>
      <color indexed="8"/>
      <name val="Arial"/>
      <family val="2"/>
    </font>
    <font>
      <b/>
      <sz val="12"/>
      <color indexed="10"/>
      <name val="Arial"/>
      <family val="2"/>
    </font>
    <font>
      <b/>
      <sz val="12"/>
      <color indexed="9"/>
      <name val="Arial"/>
      <family val="2"/>
    </font>
    <font>
      <b/>
      <sz val="11"/>
      <color indexed="8"/>
      <name val="Arial"/>
      <family val="2"/>
    </font>
    <font>
      <b/>
      <sz val="12"/>
      <color indexed="49"/>
      <name val="Arial"/>
      <family val="2"/>
    </font>
    <font>
      <sz val="8"/>
      <color indexed="23"/>
      <name val="Arial"/>
      <family val="2"/>
    </font>
    <font>
      <b/>
      <i/>
      <sz val="10"/>
      <color indexed="57"/>
      <name val="Arial"/>
      <family val="2"/>
    </font>
    <font>
      <sz val="32"/>
      <color indexed="23"/>
      <name val="Calibri"/>
      <family val="2"/>
    </font>
    <font>
      <b/>
      <sz val="18"/>
      <color indexed="8"/>
      <name val="Arial"/>
      <family val="2"/>
    </font>
    <font>
      <b/>
      <u/>
      <sz val="12"/>
      <color indexed="10"/>
      <name val="Arial"/>
      <family val="2"/>
    </font>
    <font>
      <sz val="9"/>
      <color indexed="10"/>
      <name val="Arial"/>
      <family val="2"/>
    </font>
    <font>
      <b/>
      <sz val="12"/>
      <color indexed="10"/>
      <name val="Arial"/>
      <family val="2"/>
    </font>
    <font>
      <sz val="12"/>
      <name val="Calibri"/>
      <family val="2"/>
    </font>
    <font>
      <vertAlign val="superscript"/>
      <sz val="11"/>
      <name val="Arial"/>
      <family val="2"/>
    </font>
    <font>
      <sz val="11"/>
      <name val="Arial "/>
    </font>
    <font>
      <sz val="10"/>
      <name val="Calibri"/>
      <family val="2"/>
    </font>
    <font>
      <b/>
      <sz val="16"/>
      <color indexed="30"/>
      <name val="Arial"/>
      <family val="2"/>
    </font>
    <font>
      <b/>
      <sz val="9"/>
      <color indexed="8"/>
      <name val="Arial"/>
      <family val="2"/>
    </font>
    <font>
      <vertAlign val="superscript"/>
      <sz val="9"/>
      <color indexed="8"/>
      <name val="Arial"/>
      <family val="2"/>
    </font>
    <font>
      <b/>
      <sz val="22"/>
      <color indexed="9"/>
      <name val="Arial"/>
      <family val="2"/>
    </font>
    <font>
      <sz val="10.5"/>
      <name val="Arial"/>
      <family val="2"/>
    </font>
    <font>
      <b/>
      <sz val="8"/>
      <color theme="0"/>
      <name val="Arial"/>
      <family val="2"/>
    </font>
    <font>
      <b/>
      <sz val="12"/>
      <color theme="5"/>
      <name val="Arial"/>
      <family val="2"/>
    </font>
    <font>
      <b/>
      <sz val="12"/>
      <color theme="8"/>
      <name val="Arial"/>
      <family val="2"/>
    </font>
    <font>
      <b/>
      <sz val="11"/>
      <color theme="1"/>
      <name val="Arial"/>
      <family val="2"/>
    </font>
    <font>
      <b/>
      <sz val="10"/>
      <color theme="1"/>
      <name val="Arial"/>
      <family val="2"/>
    </font>
    <font>
      <b/>
      <sz val="12"/>
      <color theme="0"/>
      <name val="Arial"/>
      <family val="2"/>
    </font>
    <font>
      <b/>
      <sz val="10"/>
      <color theme="8"/>
      <name val="Arial"/>
      <family val="2"/>
    </font>
    <font>
      <sz val="11"/>
      <color theme="5"/>
      <name val="Arial"/>
      <family val="2"/>
    </font>
    <font>
      <sz val="10"/>
      <color theme="8"/>
      <name val="Arial"/>
      <family val="2"/>
    </font>
    <font>
      <b/>
      <sz val="9"/>
      <color theme="0"/>
      <name val="Arial Narrow"/>
      <family val="2"/>
    </font>
    <font>
      <b/>
      <sz val="14"/>
      <color theme="8"/>
      <name val="Arial"/>
      <family val="2"/>
    </font>
    <font>
      <b/>
      <sz val="36"/>
      <color theme="0"/>
      <name val="Arial"/>
      <family val="2"/>
    </font>
    <font>
      <b/>
      <sz val="18"/>
      <color theme="3"/>
      <name val="Arial Black"/>
      <family val="2"/>
    </font>
    <font>
      <b/>
      <sz val="11"/>
      <color rgb="FFFF0000"/>
      <name val="Arial"/>
      <family val="2"/>
    </font>
    <font>
      <b/>
      <u/>
      <sz val="11"/>
      <color rgb="FFFF0000"/>
      <name val="Arial"/>
      <family val="2"/>
    </font>
    <font>
      <u/>
      <sz val="10"/>
      <color rgb="FFFF0000"/>
      <name val="Arial"/>
      <family val="2"/>
    </font>
  </fonts>
  <fills count="3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9"/>
        <bgColor indexed="11"/>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9"/>
        <bgColor indexed="24"/>
      </patternFill>
    </fill>
    <fill>
      <patternFill patternType="solid">
        <fgColor indexed="57"/>
        <bgColor indexed="64"/>
      </patternFill>
    </fill>
    <fill>
      <patternFill patternType="solid">
        <fgColor indexed="57"/>
        <bgColor indexed="11"/>
      </patternFill>
    </fill>
    <fill>
      <patternFill patternType="solid">
        <fgColor rgb="FF33CC33"/>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bgColor indexed="64"/>
      </patternFill>
    </fill>
    <fill>
      <patternFill patternType="solid">
        <fgColor rgb="FF33CC33"/>
        <bgColor indexed="11"/>
      </patternFill>
    </fill>
    <fill>
      <patternFill patternType="solid">
        <fgColor theme="2" tint="-9.9978637043366805E-2"/>
        <bgColor indexed="64"/>
      </patternFill>
    </fill>
    <fill>
      <patternFill patternType="solid">
        <fgColor rgb="FFFFCC99"/>
        <bgColor indexed="64"/>
      </patternFill>
    </fill>
    <fill>
      <patternFill patternType="solid">
        <fgColor theme="0" tint="-0.14999847407452621"/>
        <bgColor indexed="64"/>
      </patternFill>
    </fill>
    <fill>
      <patternFill patternType="solid">
        <fgColor theme="0" tint="-0.249977111117893"/>
        <bgColor indexed="27"/>
      </patternFill>
    </fill>
    <fill>
      <patternFill patternType="solid">
        <fgColor theme="2" tint="-0.249977111117893"/>
        <bgColor indexed="27"/>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2" tint="-9.9948118533890809E-2"/>
        <bgColor indexed="64"/>
      </patternFill>
    </fill>
  </fills>
  <borders count="73">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23"/>
      </bottom>
      <diagonal/>
    </border>
    <border>
      <left/>
      <right/>
      <top/>
      <bottom style="thin">
        <color indexed="55"/>
      </bottom>
      <diagonal/>
    </border>
    <border>
      <left/>
      <right style="medium">
        <color indexed="57"/>
      </right>
      <top style="medium">
        <color indexed="57"/>
      </top>
      <bottom style="medium">
        <color indexed="57"/>
      </bottom>
      <diagonal/>
    </border>
    <border>
      <left style="thin">
        <color indexed="9"/>
      </left>
      <right style="thin">
        <color indexed="9"/>
      </right>
      <top style="thin">
        <color indexed="9"/>
      </top>
      <bottom style="thin">
        <color indexed="9"/>
      </bottom>
      <diagonal/>
    </border>
    <border>
      <left style="thin">
        <color indexed="57"/>
      </left>
      <right/>
      <top/>
      <bottom/>
      <diagonal/>
    </border>
    <border>
      <left style="thin">
        <color indexed="57"/>
      </left>
      <right/>
      <top/>
      <bottom style="thin">
        <color indexed="57"/>
      </bottom>
      <diagonal/>
    </border>
    <border>
      <left/>
      <right style="thin">
        <color indexed="57"/>
      </right>
      <top/>
      <bottom/>
      <diagonal/>
    </border>
    <border>
      <left/>
      <right style="thin">
        <color indexed="57"/>
      </right>
      <top/>
      <bottom style="thin">
        <color indexed="57"/>
      </bottom>
      <diagonal/>
    </border>
    <border>
      <left style="thin">
        <color indexed="64"/>
      </left>
      <right style="thin">
        <color indexed="64"/>
      </right>
      <top style="thin">
        <color indexed="64"/>
      </top>
      <bottom style="medium">
        <color indexed="64"/>
      </bottom>
      <diagonal/>
    </border>
    <border>
      <left style="thin">
        <color indexed="9"/>
      </left>
      <right/>
      <top style="thin">
        <color indexed="9"/>
      </top>
      <bottom style="thin">
        <color indexed="9"/>
      </bottom>
      <diagonal/>
    </border>
    <border>
      <left/>
      <right style="thin">
        <color indexed="9"/>
      </right>
      <top/>
      <bottom/>
      <diagonal/>
    </border>
    <border>
      <left style="thin">
        <color indexed="64"/>
      </left>
      <right style="thin">
        <color indexed="64"/>
      </right>
      <top style="hair">
        <color indexed="62"/>
      </top>
      <bottom style="hair">
        <color indexed="62"/>
      </bottom>
      <diagonal/>
    </border>
    <border>
      <left style="thin">
        <color indexed="64"/>
      </left>
      <right style="thin">
        <color indexed="64"/>
      </right>
      <top style="hair">
        <color indexed="62"/>
      </top>
      <bottom style="thin">
        <color indexed="64"/>
      </bottom>
      <diagonal/>
    </border>
    <border>
      <left/>
      <right style="thin">
        <color indexed="9"/>
      </right>
      <top style="thin">
        <color indexed="9"/>
      </top>
      <bottom style="thin">
        <color indexed="9"/>
      </bottom>
      <diagonal/>
    </border>
    <border>
      <left/>
      <right/>
      <top/>
      <bottom style="medium">
        <color indexed="64"/>
      </bottom>
      <diagonal/>
    </border>
    <border>
      <left style="thin">
        <color indexed="57"/>
      </left>
      <right style="thin">
        <color indexed="57"/>
      </right>
      <top style="thin">
        <color indexed="57"/>
      </top>
      <bottom/>
      <diagonal/>
    </border>
    <border>
      <left/>
      <right/>
      <top/>
      <bottom style="thin">
        <color indexed="9"/>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bottom/>
      <diagonal/>
    </border>
    <border>
      <left style="thin">
        <color indexed="9"/>
      </left>
      <right/>
      <top style="thin">
        <color indexed="9"/>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hair">
        <color indexed="62"/>
      </top>
      <bottom/>
      <diagonal/>
    </border>
    <border>
      <left style="thin">
        <color indexed="64"/>
      </left>
      <right style="thin">
        <color indexed="64"/>
      </right>
      <top/>
      <bottom style="hair">
        <color indexed="62"/>
      </bottom>
      <diagonal/>
    </border>
    <border>
      <left/>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64"/>
      </left>
      <right style="thin">
        <color indexed="9"/>
      </right>
      <top style="thin">
        <color indexed="9"/>
      </top>
      <bottom style="thin">
        <color indexed="9"/>
      </bottom>
      <diagonal/>
    </border>
    <border>
      <left style="thin">
        <color indexed="9"/>
      </left>
      <right style="thin">
        <color indexed="9"/>
      </right>
      <top/>
      <bottom/>
      <diagonal/>
    </border>
    <border>
      <left style="thin">
        <color indexed="57"/>
      </left>
      <right style="thin">
        <color indexed="57"/>
      </right>
      <top/>
      <bottom style="thin">
        <color indexed="57"/>
      </bottom>
      <diagonal/>
    </border>
    <border>
      <left/>
      <right style="thin">
        <color indexed="64"/>
      </right>
      <top style="thin">
        <color indexed="9"/>
      </top>
      <bottom style="thin">
        <color indexed="9"/>
      </bottom>
      <diagonal/>
    </border>
    <border>
      <left/>
      <right style="thin">
        <color indexed="64"/>
      </right>
      <top/>
      <bottom style="thin">
        <color indexed="9"/>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rgb="FF33CC33"/>
      </left>
      <right style="thin">
        <color rgb="FF33CC33"/>
      </right>
      <top style="thin">
        <color rgb="FF33CC33"/>
      </top>
      <bottom style="thin">
        <color rgb="FF33CC33"/>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right style="thin">
        <color theme="0"/>
      </right>
      <top/>
      <bottom/>
      <diagonal/>
    </border>
  </borders>
  <cellStyleXfs count="9">
    <xf numFmtId="0" fontId="0" fillId="0" borderId="0"/>
    <xf numFmtId="164" fontId="1" fillId="0" borderId="0" applyFont="0" applyFill="0" applyBorder="0" applyAlignment="0" applyProtection="0"/>
    <xf numFmtId="164" fontId="124" fillId="0" borderId="0" applyFont="0" applyFill="0" applyBorder="0" applyAlignment="0" applyProtection="0"/>
    <xf numFmtId="0" fontId="11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2" fillId="0" borderId="0"/>
    <xf numFmtId="0" fontId="103" fillId="0" borderId="0"/>
    <xf numFmtId="0" fontId="106" fillId="0" borderId="0"/>
    <xf numFmtId="0" fontId="106" fillId="0" borderId="0"/>
  </cellStyleXfs>
  <cellXfs count="862">
    <xf numFmtId="0" fontId="0" fillId="0" borderId="0" xfId="0"/>
    <xf numFmtId="0" fontId="0" fillId="0" borderId="0" xfId="0" applyAlignment="1">
      <alignment wrapText="1"/>
    </xf>
    <xf numFmtId="0" fontId="0" fillId="0" borderId="0" xfId="0" applyAlignment="1">
      <alignment horizontal="right"/>
    </xf>
    <xf numFmtId="0" fontId="0" fillId="0" borderId="0" xfId="0" applyAlignment="1">
      <alignment vertical="center"/>
    </xf>
    <xf numFmtId="0" fontId="7" fillId="0" borderId="0" xfId="0" applyFont="1" applyAlignment="1">
      <alignment vertical="center"/>
    </xf>
    <xf numFmtId="0" fontId="5" fillId="0" borderId="0" xfId="0" applyFont="1" applyAlignment="1">
      <alignment horizontal="center" vertical="center" wrapText="1"/>
    </xf>
    <xf numFmtId="0" fontId="0" fillId="0" borderId="0" xfId="0" applyBorder="1" applyAlignment="1">
      <alignment vertical="center"/>
    </xf>
    <xf numFmtId="0" fontId="2" fillId="0" borderId="0" xfId="0" applyFont="1" applyBorder="1" applyAlignment="1">
      <alignment horizontal="center" vertical="center"/>
    </xf>
    <xf numFmtId="0" fontId="7" fillId="0" borderId="0" xfId="0" applyFont="1" applyAlignment="1">
      <alignment horizontal="right" vertical="center" wrapText="1"/>
    </xf>
    <xf numFmtId="0" fontId="8" fillId="0" borderId="0" xfId="0" applyFont="1" applyBorder="1" applyAlignment="1">
      <alignment vertical="center"/>
    </xf>
    <xf numFmtId="0" fontId="11" fillId="0" borderId="0" xfId="0" applyFont="1" applyBorder="1" applyAlignment="1">
      <alignment vertical="center" wrapText="1"/>
    </xf>
    <xf numFmtId="0" fontId="2" fillId="0" borderId="0" xfId="0" applyFont="1" applyBorder="1" applyAlignment="1">
      <alignment horizontal="center" vertical="center" wrapText="1"/>
    </xf>
    <xf numFmtId="0" fontId="16" fillId="0" borderId="0" xfId="0" applyFont="1" applyAlignment="1">
      <alignment vertical="center"/>
    </xf>
    <xf numFmtId="0" fontId="15" fillId="0" borderId="0" xfId="0" applyFont="1" applyAlignment="1">
      <alignment horizontal="center" vertical="center" wrapText="1"/>
    </xf>
    <xf numFmtId="0" fontId="4" fillId="0" borderId="0" xfId="0" applyFont="1" applyAlignment="1">
      <alignment horizontal="center" vertical="center"/>
    </xf>
    <xf numFmtId="0" fontId="0" fillId="0" borderId="0" xfId="0" applyAlignment="1">
      <alignment vertical="top" wrapText="1"/>
    </xf>
    <xf numFmtId="0" fontId="0" fillId="0" borderId="0" xfId="0" applyFill="1" applyAlignment="1">
      <alignment vertical="top" wrapText="1"/>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0" borderId="0" xfId="0" applyFont="1" applyAlignment="1">
      <alignment horizontal="center" vertical="center" wrapText="1"/>
    </xf>
    <xf numFmtId="0" fontId="2" fillId="0" borderId="0" xfId="0" applyFont="1" applyBorder="1" applyAlignment="1">
      <alignment horizontal="left"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5" fillId="0" borderId="0" xfId="0" applyFont="1" applyBorder="1" applyAlignment="1">
      <alignment vertical="center"/>
    </xf>
    <xf numFmtId="0" fontId="13" fillId="0" borderId="10" xfId="0" applyFont="1" applyBorder="1" applyAlignment="1">
      <alignment vertical="center"/>
    </xf>
    <xf numFmtId="0" fontId="26" fillId="0" borderId="0" xfId="0" applyFont="1" applyBorder="1" applyAlignment="1">
      <alignment vertical="center"/>
    </xf>
    <xf numFmtId="0" fontId="26" fillId="0" borderId="0" xfId="0" applyFont="1" applyBorder="1" applyAlignment="1">
      <alignment horizontal="right" vertical="center"/>
    </xf>
    <xf numFmtId="0" fontId="2" fillId="0" borderId="0" xfId="0" applyFont="1" applyAlignment="1">
      <alignment vertical="center"/>
    </xf>
    <xf numFmtId="0" fontId="28" fillId="0" borderId="0" xfId="0" applyFont="1"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4" fillId="0" borderId="0" xfId="0" applyFont="1" applyBorder="1" applyAlignment="1">
      <alignment horizontal="center" vertical="center"/>
    </xf>
    <xf numFmtId="1" fontId="0" fillId="0" borderId="0" xfId="0" applyNumberFormat="1" applyAlignment="1">
      <alignment vertical="center"/>
    </xf>
    <xf numFmtId="2" fontId="6" fillId="0" borderId="0" xfId="0" applyNumberFormat="1" applyFont="1" applyFill="1" applyBorder="1" applyAlignment="1">
      <alignment horizontal="center" vertical="center"/>
    </xf>
    <xf numFmtId="0" fontId="0" fillId="0" borderId="0" xfId="0" applyBorder="1"/>
    <xf numFmtId="0" fontId="4" fillId="0" borderId="1" xfId="0" applyFont="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horizontal="left" vertical="center"/>
    </xf>
    <xf numFmtId="0" fontId="12" fillId="0" borderId="0" xfId="0" applyFont="1" applyBorder="1" applyAlignment="1">
      <alignment vertical="top" wrapText="1"/>
    </xf>
    <xf numFmtId="0" fontId="33" fillId="0" borderId="0" xfId="0" applyFont="1" applyBorder="1" applyAlignment="1">
      <alignment horizontal="center" vertical="center"/>
    </xf>
    <xf numFmtId="0" fontId="7" fillId="0" borderId="0" xfId="0" applyFont="1"/>
    <xf numFmtId="0" fontId="23" fillId="0" borderId="0" xfId="0" applyFont="1"/>
    <xf numFmtId="1" fontId="18" fillId="0" borderId="0" xfId="0" applyNumberFormat="1" applyFont="1" applyFill="1" applyBorder="1" applyAlignment="1">
      <alignment horizontal="center" vertical="center"/>
    </xf>
    <xf numFmtId="0" fontId="13" fillId="0" borderId="0" xfId="0" applyFont="1" applyBorder="1" applyAlignment="1">
      <alignment horizontal="center" vertical="center"/>
    </xf>
    <xf numFmtId="0" fontId="13" fillId="0" borderId="0" xfId="0" applyFont="1" applyAlignment="1">
      <alignment vertical="center"/>
    </xf>
    <xf numFmtId="0" fontId="13" fillId="0" borderId="0" xfId="0" applyFont="1" applyBorder="1" applyAlignment="1">
      <alignment horizontal="center"/>
    </xf>
    <xf numFmtId="0" fontId="36" fillId="0" borderId="0" xfId="0" applyFont="1" applyBorder="1" applyAlignment="1">
      <alignment horizontal="center" vertical="center"/>
    </xf>
    <xf numFmtId="0" fontId="2" fillId="0" borderId="0" xfId="0" applyFont="1" applyBorder="1" applyAlignment="1">
      <alignment horizontal="left" vertical="center" wrapText="1"/>
    </xf>
    <xf numFmtId="0" fontId="39" fillId="0" borderId="0" xfId="0" applyFont="1" applyFill="1" applyAlignment="1">
      <alignment horizontal="left"/>
    </xf>
    <xf numFmtId="0" fontId="19" fillId="0" borderId="0" xfId="0" applyFont="1" applyAlignment="1">
      <alignment horizontal="left" vertical="top" wrapText="1"/>
    </xf>
    <xf numFmtId="0" fontId="2" fillId="0" borderId="2" xfId="0" applyFont="1" applyBorder="1" applyAlignment="1">
      <alignment horizontal="left" vertical="center" wrapText="1"/>
    </xf>
    <xf numFmtId="0" fontId="2" fillId="0" borderId="12" xfId="0" applyFont="1" applyBorder="1" applyAlignment="1">
      <alignment horizontal="left" vertical="center" wrapText="1"/>
    </xf>
    <xf numFmtId="0" fontId="4" fillId="0" borderId="12" xfId="0" applyFont="1" applyBorder="1" applyAlignment="1">
      <alignment horizontal="center" vertical="center"/>
    </xf>
    <xf numFmtId="2" fontId="6" fillId="2" borderId="0" xfId="0" applyNumberFormat="1" applyFont="1" applyFill="1" applyBorder="1" applyAlignment="1">
      <alignment horizontal="center" vertical="center"/>
    </xf>
    <xf numFmtId="0" fontId="12" fillId="0" borderId="0" xfId="0" applyFont="1" applyAlignment="1">
      <alignment vertical="center"/>
    </xf>
    <xf numFmtId="0" fontId="43" fillId="0" borderId="0" xfId="0" applyFont="1" applyBorder="1" applyAlignment="1">
      <alignment vertical="center"/>
    </xf>
    <xf numFmtId="0" fontId="15" fillId="0" borderId="0" xfId="0" applyFont="1" applyAlignment="1">
      <alignment horizontal="right" vertical="center"/>
    </xf>
    <xf numFmtId="0" fontId="19" fillId="0" borderId="0" xfId="0" applyFont="1" applyAlignment="1">
      <alignment vertical="center"/>
    </xf>
    <xf numFmtId="0" fontId="0" fillId="2" borderId="0" xfId="0" applyFill="1" applyAlignment="1">
      <alignment vertical="top" wrapText="1"/>
    </xf>
    <xf numFmtId="0" fontId="0" fillId="0" borderId="5" xfId="0" applyBorder="1"/>
    <xf numFmtId="0" fontId="35" fillId="0" borderId="0" xfId="0" applyFont="1" applyAlignment="1">
      <alignment vertical="center" textRotation="90"/>
    </xf>
    <xf numFmtId="0" fontId="12" fillId="0" borderId="0" xfId="0" applyFont="1" applyAlignment="1">
      <alignment horizontal="left" vertical="center"/>
    </xf>
    <xf numFmtId="0" fontId="7" fillId="0" borderId="0" xfId="0" applyFont="1" applyBorder="1" applyAlignment="1">
      <alignment vertical="center"/>
    </xf>
    <xf numFmtId="0" fontId="2" fillId="0" borderId="0" xfId="0" applyFont="1" applyBorder="1" applyAlignment="1">
      <alignment vertical="center"/>
    </xf>
    <xf numFmtId="0" fontId="47" fillId="0" borderId="14" xfId="0" applyFont="1" applyBorder="1" applyAlignment="1"/>
    <xf numFmtId="14" fontId="47" fillId="0" borderId="14" xfId="0" applyNumberFormat="1" applyFont="1" applyBorder="1" applyAlignment="1">
      <alignment horizontal="right"/>
    </xf>
    <xf numFmtId="0" fontId="47" fillId="0" borderId="14" xfId="0" applyFont="1" applyBorder="1" applyAlignment="1">
      <alignment horizontal="right"/>
    </xf>
    <xf numFmtId="0" fontId="0" fillId="0" borderId="0" xfId="0" applyAlignment="1">
      <alignment horizontal="left" indent="1"/>
    </xf>
    <xf numFmtId="0" fontId="0" fillId="2" borderId="0" xfId="0" applyFill="1" applyBorder="1" applyAlignment="1">
      <alignment vertical="top" wrapText="1"/>
    </xf>
    <xf numFmtId="0" fontId="0" fillId="0" borderId="0" xfId="0" applyFill="1" applyBorder="1" applyAlignment="1">
      <alignment vertical="center" wrapText="1"/>
    </xf>
    <xf numFmtId="0" fontId="0" fillId="0" borderId="0" xfId="0" applyFill="1" applyAlignment="1">
      <alignment vertical="center" wrapText="1"/>
    </xf>
    <xf numFmtId="0" fontId="0" fillId="0" borderId="0" xfId="0" applyAlignment="1">
      <alignment vertical="center" wrapText="1"/>
    </xf>
    <xf numFmtId="0" fontId="0" fillId="0" borderId="0" xfId="0" applyFill="1" applyAlignment="1">
      <alignment horizontal="center" vertical="center" wrapText="1"/>
    </xf>
    <xf numFmtId="0" fontId="32" fillId="0" borderId="0" xfId="0" applyFont="1" applyBorder="1" applyAlignment="1">
      <alignment horizontal="left" vertical="center" wrapText="1"/>
    </xf>
    <xf numFmtId="0" fontId="51" fillId="0" borderId="0" xfId="0" applyFont="1" applyBorder="1" applyAlignment="1">
      <alignment horizontal="left" vertical="center"/>
    </xf>
    <xf numFmtId="0" fontId="53" fillId="0" borderId="0" xfId="0" applyFont="1" applyBorder="1" applyAlignment="1">
      <alignment horizontal="left" vertical="center"/>
    </xf>
    <xf numFmtId="0" fontId="54" fillId="0" borderId="0" xfId="0" applyFont="1" applyBorder="1" applyAlignment="1">
      <alignment horizontal="left" vertical="center"/>
    </xf>
    <xf numFmtId="14" fontId="56" fillId="0" borderId="14" xfId="4" applyNumberFormat="1" applyFont="1" applyBorder="1" applyAlignment="1" applyProtection="1">
      <alignment horizontal="left" vertical="top"/>
    </xf>
    <xf numFmtId="0" fontId="3" fillId="0" borderId="0" xfId="4" applyFont="1" applyAlignment="1" applyProtection="1"/>
    <xf numFmtId="0" fontId="12" fillId="0" borderId="0" xfId="0" applyFont="1" applyBorder="1" applyAlignment="1">
      <alignment horizontal="center" vertical="top"/>
    </xf>
    <xf numFmtId="0" fontId="12" fillId="0" borderId="0" xfId="0" applyFont="1" applyBorder="1" applyAlignment="1">
      <alignment vertical="center"/>
    </xf>
    <xf numFmtId="0" fontId="12" fillId="0" borderId="0" xfId="0" applyFont="1" applyBorder="1" applyAlignment="1">
      <alignment horizontal="center" vertical="center"/>
    </xf>
    <xf numFmtId="0" fontId="12" fillId="0" borderId="0" xfId="0" applyFont="1" applyAlignment="1">
      <alignment horizontal="center" vertical="center"/>
    </xf>
    <xf numFmtId="14" fontId="59" fillId="0" borderId="14" xfId="0" applyNumberFormat="1" applyFont="1" applyBorder="1" applyAlignment="1">
      <alignment horizontal="center"/>
    </xf>
    <xf numFmtId="0" fontId="12" fillId="0" borderId="0" xfId="0" applyFont="1" applyAlignment="1">
      <alignment horizontal="center" vertical="top"/>
    </xf>
    <xf numFmtId="0" fontId="65" fillId="0" borderId="0" xfId="0" applyFont="1" applyBorder="1" applyAlignment="1">
      <alignment vertical="center"/>
    </xf>
    <xf numFmtId="0" fontId="12" fillId="0" borderId="11"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12" fillId="0" borderId="1"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10" xfId="0" applyFont="1" applyBorder="1" applyAlignment="1">
      <alignment vertical="center"/>
    </xf>
    <xf numFmtId="0" fontId="7" fillId="0" borderId="0" xfId="0" applyFont="1" applyAlignment="1">
      <alignment horizontal="left" vertical="center" wrapText="1"/>
    </xf>
    <xf numFmtId="1" fontId="42" fillId="0" borderId="5" xfId="0" applyNumberFormat="1" applyFont="1" applyFill="1" applyBorder="1" applyAlignment="1">
      <alignment horizontal="center" vertical="center"/>
    </xf>
    <xf numFmtId="1" fontId="42" fillId="0" borderId="6" xfId="0" applyNumberFormat="1" applyFont="1" applyFill="1" applyBorder="1" applyAlignment="1">
      <alignment horizontal="center" vertical="center"/>
    </xf>
    <xf numFmtId="0" fontId="31" fillId="0" borderId="10" xfId="0" applyFont="1" applyBorder="1" applyAlignment="1">
      <alignment horizontal="center" vertical="center"/>
    </xf>
    <xf numFmtId="0" fontId="5" fillId="0" borderId="0" xfId="5" applyFont="1" applyAlignment="1">
      <alignment horizontal="center" vertical="center" wrapText="1"/>
    </xf>
    <xf numFmtId="0" fontId="12" fillId="0" borderId="0" xfId="5" applyAlignment="1">
      <alignment vertical="center"/>
    </xf>
    <xf numFmtId="0" fontId="60" fillId="0" borderId="11" xfId="5" applyFont="1" applyFill="1" applyBorder="1" applyAlignment="1">
      <alignment vertical="center"/>
    </xf>
    <xf numFmtId="0" fontId="60" fillId="0" borderId="3" xfId="5" applyFont="1" applyFill="1" applyBorder="1" applyAlignment="1">
      <alignment vertical="center"/>
    </xf>
    <xf numFmtId="0" fontId="12" fillId="0" borderId="1" xfId="5" applyBorder="1" applyAlignment="1">
      <alignment vertical="center"/>
    </xf>
    <xf numFmtId="0" fontId="12" fillId="0" borderId="0" xfId="5" applyBorder="1" applyAlignment="1">
      <alignment vertical="center"/>
    </xf>
    <xf numFmtId="0" fontId="12" fillId="0" borderId="2" xfId="5" applyBorder="1" applyAlignment="1">
      <alignment vertical="center"/>
    </xf>
    <xf numFmtId="0" fontId="26" fillId="0" borderId="0" xfId="5" applyFont="1" applyBorder="1" applyAlignment="1">
      <alignment vertical="center"/>
    </xf>
    <xf numFmtId="1" fontId="58" fillId="0" borderId="0" xfId="5" applyNumberFormat="1" applyFont="1" applyFill="1" applyBorder="1" applyAlignment="1">
      <alignment vertical="center"/>
    </xf>
    <xf numFmtId="0" fontId="11" fillId="0" borderId="0" xfId="5" applyFont="1" applyBorder="1" applyAlignment="1">
      <alignment vertical="center" wrapText="1"/>
    </xf>
    <xf numFmtId="0" fontId="12" fillId="0" borderId="3" xfId="5" applyBorder="1" applyAlignment="1">
      <alignment vertical="center"/>
    </xf>
    <xf numFmtId="0" fontId="12" fillId="0" borderId="4" xfId="5" applyBorder="1" applyAlignment="1">
      <alignment vertical="center"/>
    </xf>
    <xf numFmtId="0" fontId="13" fillId="0" borderId="10" xfId="5" applyFont="1" applyBorder="1" applyAlignment="1">
      <alignment vertical="center"/>
    </xf>
    <xf numFmtId="0" fontId="8" fillId="0" borderId="0" xfId="5" applyFont="1" applyBorder="1" applyAlignment="1">
      <alignment vertical="center"/>
    </xf>
    <xf numFmtId="0" fontId="2" fillId="0" borderId="0" xfId="5" applyFont="1" applyBorder="1" applyAlignment="1">
      <alignment horizontal="center" vertical="center"/>
    </xf>
    <xf numFmtId="0" fontId="12" fillId="0" borderId="0" xfId="5" applyFont="1" applyBorder="1" applyAlignment="1">
      <alignment horizontal="center" vertical="top"/>
    </xf>
    <xf numFmtId="0" fontId="12" fillId="0" borderId="0" xfId="5" applyFont="1" applyBorder="1" applyAlignment="1">
      <alignment vertical="top" wrapText="1"/>
    </xf>
    <xf numFmtId="1" fontId="66" fillId="0" borderId="0" xfId="5" applyNumberFormat="1" applyFont="1" applyFill="1" applyBorder="1" applyAlignment="1">
      <alignment horizontal="center" vertical="center"/>
    </xf>
    <xf numFmtId="0" fontId="2" fillId="0" borderId="0" xfId="5" applyFont="1" applyBorder="1" applyAlignment="1">
      <alignment horizontal="left" vertical="center"/>
    </xf>
    <xf numFmtId="0" fontId="2" fillId="0" borderId="0" xfId="5" applyFont="1" applyAlignment="1">
      <alignment horizontal="center"/>
    </xf>
    <xf numFmtId="0" fontId="2" fillId="0" borderId="0" xfId="5" applyFont="1" applyAlignment="1">
      <alignment horizontal="center" vertical="center" wrapText="1"/>
    </xf>
    <xf numFmtId="0" fontId="12" fillId="3" borderId="0" xfId="5" applyFont="1" applyFill="1" applyBorder="1" applyAlignment="1">
      <alignment vertical="top" wrapText="1"/>
    </xf>
    <xf numFmtId="0" fontId="12" fillId="0" borderId="0" xfId="5"/>
    <xf numFmtId="0" fontId="15" fillId="0" borderId="0" xfId="5" applyFont="1" applyAlignment="1">
      <alignment horizontal="center" vertical="center" wrapText="1"/>
    </xf>
    <xf numFmtId="0" fontId="12" fillId="4" borderId="0" xfId="5" applyFont="1" applyFill="1" applyBorder="1" applyAlignment="1">
      <alignment vertical="top" wrapText="1"/>
    </xf>
    <xf numFmtId="0" fontId="47" fillId="0" borderId="14" xfId="5" applyFont="1" applyBorder="1" applyAlignment="1"/>
    <xf numFmtId="14" fontId="47" fillId="0" borderId="14" xfId="5" applyNumberFormat="1" applyFont="1" applyBorder="1" applyAlignment="1">
      <alignment horizontal="right"/>
    </xf>
    <xf numFmtId="0" fontId="12" fillId="0" borderId="0" xfId="5" applyFont="1" applyFill="1" applyAlignment="1">
      <alignment vertical="center"/>
    </xf>
    <xf numFmtId="0" fontId="12" fillId="0" borderId="0" xfId="5" applyFont="1" applyAlignment="1">
      <alignment vertical="center"/>
    </xf>
    <xf numFmtId="0" fontId="2" fillId="0" borderId="0" xfId="5" applyFont="1" applyBorder="1" applyAlignment="1">
      <alignment vertical="center"/>
    </xf>
    <xf numFmtId="0" fontId="12" fillId="0" borderId="0" xfId="5" applyAlignment="1">
      <alignment horizontal="right"/>
    </xf>
    <xf numFmtId="4" fontId="2" fillId="0" borderId="0" xfId="5" applyNumberFormat="1" applyFont="1" applyBorder="1" applyAlignment="1">
      <alignment horizontal="center" vertical="center"/>
    </xf>
    <xf numFmtId="0" fontId="12" fillId="0" borderId="0" xfId="5" applyAlignment="1">
      <alignment wrapText="1"/>
    </xf>
    <xf numFmtId="167" fontId="2" fillId="0" borderId="0" xfId="5" applyNumberFormat="1" applyFont="1" applyBorder="1" applyAlignment="1">
      <alignment horizontal="center" vertical="center"/>
    </xf>
    <xf numFmtId="0" fontId="0" fillId="0" borderId="0" xfId="0" applyBorder="1" applyAlignment="1">
      <alignment horizontal="right"/>
    </xf>
    <xf numFmtId="0" fontId="2" fillId="0" borderId="0" xfId="0" applyFont="1" applyBorder="1" applyAlignment="1">
      <alignment horizontal="right"/>
    </xf>
    <xf numFmtId="0" fontId="7" fillId="0" borderId="0" xfId="0" applyFont="1" applyBorder="1" applyAlignment="1">
      <alignment horizontal="right"/>
    </xf>
    <xf numFmtId="0" fontId="14" fillId="0" borderId="0" xfId="0" applyFont="1" applyAlignment="1">
      <alignment vertical="center"/>
    </xf>
    <xf numFmtId="0" fontId="14" fillId="0" borderId="0" xfId="0" applyFont="1" applyBorder="1" applyAlignment="1">
      <alignment vertical="center"/>
    </xf>
    <xf numFmtId="0" fontId="33" fillId="0" borderId="0" xfId="0" applyFont="1" applyFill="1" applyBorder="1" applyAlignment="1">
      <alignment horizontal="center" vertical="center"/>
    </xf>
    <xf numFmtId="0" fontId="48" fillId="0" borderId="0" xfId="0" applyFont="1" applyBorder="1" applyAlignment="1">
      <alignment horizontal="left" vertical="center"/>
    </xf>
    <xf numFmtId="0" fontId="19" fillId="0" borderId="0" xfId="0" applyFont="1"/>
    <xf numFmtId="0" fontId="48" fillId="0" borderId="0" xfId="0" applyFont="1" applyBorder="1" applyAlignment="1">
      <alignment vertical="center" wrapText="1"/>
    </xf>
    <xf numFmtId="0" fontId="19" fillId="0" borderId="0" xfId="0" applyFont="1" applyAlignment="1">
      <alignment horizontal="left" indent="1"/>
    </xf>
    <xf numFmtId="0" fontId="19" fillId="0" borderId="0" xfId="0" applyFont="1" applyAlignment="1">
      <alignment vertical="top"/>
    </xf>
    <xf numFmtId="0" fontId="7" fillId="0" borderId="0" xfId="0" applyFont="1" applyAlignment="1">
      <alignment vertical="top"/>
    </xf>
    <xf numFmtId="0" fontId="19" fillId="0" borderId="0" xfId="0" applyFont="1" applyAlignment="1">
      <alignment horizontal="left" vertical="top" wrapText="1" indent="1"/>
    </xf>
    <xf numFmtId="0" fontId="12" fillId="0" borderId="0" xfId="0" applyFont="1"/>
    <xf numFmtId="0" fontId="19" fillId="0" borderId="0" xfId="0" applyFont="1" applyAlignment="1">
      <alignment horizontal="left" vertical="center" wrapText="1" indent="1"/>
    </xf>
    <xf numFmtId="165" fontId="7" fillId="0" borderId="5" xfId="0" applyNumberFormat="1"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protection locked="0"/>
    </xf>
    <xf numFmtId="0" fontId="5" fillId="0" borderId="0" xfId="5" applyFont="1" applyBorder="1" applyAlignment="1">
      <alignment horizontal="center" vertical="center" wrapText="1"/>
    </xf>
    <xf numFmtId="0" fontId="12" fillId="0" borderId="11" xfId="5" applyBorder="1" applyAlignment="1">
      <alignment vertical="center"/>
    </xf>
    <xf numFmtId="0" fontId="12" fillId="0" borderId="12" xfId="5" applyBorder="1" applyAlignment="1">
      <alignment vertical="center"/>
    </xf>
    <xf numFmtId="0" fontId="12" fillId="0" borderId="13" xfId="5" applyBorder="1" applyAlignment="1">
      <alignment vertical="center"/>
    </xf>
    <xf numFmtId="0" fontId="12" fillId="0" borderId="0" xfId="5" applyBorder="1"/>
    <xf numFmtId="0" fontId="7" fillId="0" borderId="0" xfId="5" applyFont="1" applyBorder="1" applyAlignment="1">
      <alignment horizontal="center" vertical="center"/>
    </xf>
    <xf numFmtId="0" fontId="55" fillId="0" borderId="0" xfId="5" applyFont="1" applyBorder="1" applyAlignment="1">
      <alignment horizontal="center" vertical="center"/>
    </xf>
    <xf numFmtId="0" fontId="12" fillId="0" borderId="0" xfId="5" applyBorder="1" applyAlignment="1">
      <alignment horizontal="center" vertical="center"/>
    </xf>
    <xf numFmtId="0" fontId="12" fillId="0" borderId="4" xfId="5" applyBorder="1"/>
    <xf numFmtId="0" fontId="12" fillId="0" borderId="10" xfId="5" applyBorder="1"/>
    <xf numFmtId="0" fontId="2" fillId="0" borderId="0" xfId="5" applyFont="1" applyBorder="1"/>
    <xf numFmtId="0" fontId="47" fillId="0" borderId="15" xfId="5" applyFont="1" applyBorder="1" applyAlignment="1"/>
    <xf numFmtId="14" fontId="47" fillId="0" borderId="15" xfId="5" applyNumberFormat="1" applyFont="1" applyBorder="1" applyAlignment="1">
      <alignment horizontal="right"/>
    </xf>
    <xf numFmtId="0" fontId="12" fillId="0" borderId="0" xfId="5" applyBorder="1" applyAlignment="1">
      <alignment horizontal="left"/>
    </xf>
    <xf numFmtId="0" fontId="7" fillId="0" borderId="5" xfId="0" applyFont="1" applyFill="1" applyBorder="1" applyAlignment="1" applyProtection="1">
      <alignment horizontal="center" vertical="center"/>
      <protection locked="0"/>
    </xf>
    <xf numFmtId="0" fontId="19" fillId="0" borderId="0" xfId="0" applyFont="1" applyBorder="1" applyAlignment="1">
      <alignment vertical="center" wrapText="1"/>
    </xf>
    <xf numFmtId="0" fontId="34" fillId="2" borderId="0" xfId="0" applyFont="1" applyFill="1" applyBorder="1" applyAlignment="1">
      <alignment vertical="center"/>
    </xf>
    <xf numFmtId="0" fontId="0" fillId="0" borderId="0" xfId="0" applyFill="1" applyAlignment="1">
      <alignment vertical="center"/>
    </xf>
    <xf numFmtId="1" fontId="42" fillId="0" borderId="0" xfId="0" applyNumberFormat="1" applyFont="1" applyFill="1" applyBorder="1" applyAlignment="1">
      <alignment vertical="center"/>
    </xf>
    <xf numFmtId="0" fontId="7" fillId="0" borderId="0" xfId="0" applyFont="1" applyFill="1" applyBorder="1" applyAlignment="1">
      <alignment vertical="center"/>
    </xf>
    <xf numFmtId="1" fontId="68" fillId="0" borderId="0" xfId="0" applyNumberFormat="1" applyFont="1" applyFill="1" applyBorder="1" applyAlignment="1">
      <alignment horizontal="center" vertical="center"/>
    </xf>
    <xf numFmtId="0" fontId="12" fillId="0" borderId="0" xfId="5" applyFont="1" applyBorder="1" applyAlignment="1">
      <alignment vertical="center"/>
    </xf>
    <xf numFmtId="0" fontId="12" fillId="0" borderId="0" xfId="5" applyBorder="1" applyAlignment="1">
      <alignment horizontal="right"/>
    </xf>
    <xf numFmtId="0" fontId="12" fillId="0" borderId="0" xfId="5" applyFont="1" applyBorder="1" applyAlignment="1">
      <alignment horizontal="center" vertical="center"/>
    </xf>
    <xf numFmtId="0" fontId="12" fillId="0" borderId="0" xfId="5" applyFont="1" applyAlignment="1">
      <alignment horizontal="center" vertical="center"/>
    </xf>
    <xf numFmtId="0" fontId="12" fillId="0" borderId="0" xfId="5" applyFont="1" applyAlignment="1">
      <alignment horizontal="left" vertical="center"/>
    </xf>
    <xf numFmtId="0" fontId="28" fillId="0" borderId="0" xfId="5" applyFont="1" applyBorder="1" applyAlignment="1">
      <alignment vertical="center"/>
    </xf>
    <xf numFmtId="0" fontId="12" fillId="0" borderId="0" xfId="5" applyFont="1" applyBorder="1"/>
    <xf numFmtId="0" fontId="60" fillId="0" borderId="11" xfId="5" applyFont="1" applyBorder="1" applyAlignment="1">
      <alignment vertical="center"/>
    </xf>
    <xf numFmtId="0" fontId="60" fillId="0" borderId="3" xfId="5" applyFont="1" applyBorder="1" applyAlignment="1">
      <alignment vertical="center"/>
    </xf>
    <xf numFmtId="0" fontId="76" fillId="2" borderId="0"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2" fillId="0" borderId="0" xfId="0" applyFont="1" applyBorder="1" applyAlignment="1">
      <alignment vertical="center" wrapText="1"/>
    </xf>
    <xf numFmtId="0" fontId="9" fillId="0" borderId="0" xfId="0" applyFont="1" applyAlignment="1">
      <alignment horizontal="left" vertical="center" wrapText="1"/>
    </xf>
    <xf numFmtId="0" fontId="128" fillId="0" borderId="5" xfId="0" applyFont="1" applyBorder="1"/>
    <xf numFmtId="0" fontId="12" fillId="0" borderId="0" xfId="0" applyFont="1" applyBorder="1" applyAlignment="1">
      <alignment vertical="top"/>
    </xf>
    <xf numFmtId="0" fontId="15" fillId="0" borderId="0" xfId="5" applyFont="1" applyBorder="1" applyAlignment="1">
      <alignment vertical="center"/>
    </xf>
    <xf numFmtId="0" fontId="15" fillId="0" borderId="0" xfId="5" applyFont="1" applyBorder="1" applyAlignment="1">
      <alignment horizontal="left" vertical="center"/>
    </xf>
    <xf numFmtId="0" fontId="129" fillId="0" borderId="0" xfId="5" applyFont="1" applyBorder="1" applyAlignment="1">
      <alignment horizontal="center" vertical="center" wrapText="1"/>
    </xf>
    <xf numFmtId="0" fontId="82" fillId="2" borderId="0" xfId="0" applyFont="1" applyFill="1" applyAlignment="1">
      <alignment vertical="center" wrapText="1"/>
    </xf>
    <xf numFmtId="0" fontId="77" fillId="0" borderId="0" xfId="4" applyFont="1" applyFill="1" applyBorder="1" applyAlignment="1" applyProtection="1">
      <alignment horizontal="left" vertical="center" wrapText="1" indent="1"/>
    </xf>
    <xf numFmtId="0" fontId="49" fillId="0" borderId="0" xfId="4" applyFont="1" applyFill="1" applyBorder="1" applyAlignment="1" applyProtection="1">
      <alignment horizontal="left" vertical="center" wrapText="1" indent="1"/>
    </xf>
    <xf numFmtId="0" fontId="75" fillId="2" borderId="0" xfId="0" applyFont="1" applyFill="1" applyBorder="1" applyAlignment="1">
      <alignment horizontal="left" vertical="center" wrapText="1" indent="1"/>
    </xf>
    <xf numFmtId="0" fontId="19" fillId="2" borderId="0" xfId="0" applyFont="1" applyFill="1" applyBorder="1" applyAlignment="1">
      <alignment horizontal="left" vertical="top" wrapText="1" indent="1"/>
    </xf>
    <xf numFmtId="0" fontId="41" fillId="0" borderId="0" xfId="0" applyFont="1" applyAlignment="1">
      <alignment horizontal="center"/>
    </xf>
    <xf numFmtId="0" fontId="84" fillId="0" borderId="0" xfId="0" applyFont="1" applyFill="1" applyAlignment="1">
      <alignment vertical="top" wrapText="1"/>
    </xf>
    <xf numFmtId="0" fontId="85" fillId="0" borderId="0" xfId="0" applyFont="1" applyAlignment="1">
      <alignment vertical="top" wrapText="1"/>
    </xf>
    <xf numFmtId="0" fontId="81" fillId="5" borderId="16" xfId="0" applyFont="1" applyFill="1" applyBorder="1" applyAlignment="1">
      <alignment horizontal="left" vertical="center" wrapText="1" indent="2"/>
    </xf>
    <xf numFmtId="0" fontId="12" fillId="0" borderId="0" xfId="5" applyFill="1" applyAlignment="1">
      <alignment vertical="center"/>
    </xf>
    <xf numFmtId="1" fontId="66" fillId="6" borderId="17" xfId="5" applyNumberFormat="1" applyFont="1" applyFill="1" applyBorder="1" applyAlignment="1">
      <alignment horizontal="center" vertical="center"/>
    </xf>
    <xf numFmtId="1" fontId="58" fillId="6" borderId="17" xfId="0" applyNumberFormat="1" applyFont="1" applyFill="1" applyBorder="1" applyAlignment="1">
      <alignment horizontal="center" vertical="center"/>
    </xf>
    <xf numFmtId="1" fontId="66" fillId="6" borderId="17"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2" fillId="0" borderId="0" xfId="0" applyFont="1" applyFill="1" applyBorder="1" applyAlignment="1">
      <alignment horizontal="center" vertical="center"/>
    </xf>
    <xf numFmtId="2" fontId="42" fillId="0" borderId="0" xfId="0" applyNumberFormat="1" applyFont="1" applyFill="1" applyBorder="1" applyAlignment="1">
      <alignment horizontal="center" vertical="center"/>
    </xf>
    <xf numFmtId="0" fontId="15" fillId="0" borderId="0" xfId="0" applyFont="1" applyFill="1" applyBorder="1" applyAlignment="1">
      <alignment horizontal="left" vertical="center"/>
    </xf>
    <xf numFmtId="0" fontId="12" fillId="0" borderId="0" xfId="5" applyFont="1" applyAlignment="1">
      <alignment horizontal="center" vertical="top"/>
    </xf>
    <xf numFmtId="0" fontId="12" fillId="0" borderId="0" xfId="5" applyFont="1" applyAlignment="1">
      <alignment vertical="top" wrapText="1"/>
    </xf>
    <xf numFmtId="0" fontId="12" fillId="0" borderId="0" xfId="5" applyBorder="1" applyAlignment="1">
      <alignment horizontal="left" wrapText="1"/>
    </xf>
    <xf numFmtId="0" fontId="2" fillId="0" borderId="0" xfId="5" applyFont="1" applyAlignment="1">
      <alignment horizontal="center" vertical="center"/>
    </xf>
    <xf numFmtId="0" fontId="12" fillId="0" borderId="0" xfId="5" applyFont="1" applyBorder="1" applyAlignment="1">
      <alignment vertical="top"/>
    </xf>
    <xf numFmtId="0" fontId="2" fillId="0" borderId="0" xfId="5" applyFont="1" applyBorder="1" applyAlignment="1">
      <alignment horizontal="center" vertical="center" wrapText="1"/>
    </xf>
    <xf numFmtId="1" fontId="12" fillId="0" borderId="0" xfId="5" applyNumberFormat="1" applyAlignment="1">
      <alignment vertical="center"/>
    </xf>
    <xf numFmtId="0" fontId="12" fillId="7" borderId="0" xfId="5" applyFont="1" applyFill="1" applyBorder="1" applyAlignment="1">
      <alignment vertical="center"/>
    </xf>
    <xf numFmtId="1" fontId="70" fillId="4" borderId="0" xfId="5" applyNumberFormat="1" applyFont="1" applyFill="1" applyBorder="1" applyAlignment="1">
      <alignment horizontal="center" vertical="center"/>
    </xf>
    <xf numFmtId="1" fontId="66" fillId="6" borderId="0" xfId="5" applyNumberFormat="1" applyFont="1" applyFill="1" applyBorder="1" applyAlignment="1">
      <alignment horizontal="center" vertical="center"/>
    </xf>
    <xf numFmtId="0" fontId="7" fillId="0" borderId="0" xfId="0" applyFont="1" applyBorder="1" applyAlignment="1">
      <alignment vertical="center" wrapText="1"/>
    </xf>
    <xf numFmtId="1" fontId="67" fillId="8" borderId="0" xfId="5" applyNumberFormat="1" applyFont="1" applyFill="1" applyBorder="1" applyAlignment="1">
      <alignment horizontal="center" vertical="center"/>
    </xf>
    <xf numFmtId="0" fontId="128" fillId="0" borderId="0" xfId="0" applyFont="1" applyAlignment="1">
      <alignment vertical="center"/>
    </xf>
    <xf numFmtId="0" fontId="19" fillId="0" borderId="0" xfId="0" applyFont="1" applyAlignment="1">
      <alignment horizontal="center" wrapText="1"/>
    </xf>
    <xf numFmtId="0" fontId="12" fillId="0" borderId="0" xfId="0" applyFont="1" applyAlignment="1">
      <alignment vertical="top"/>
    </xf>
    <xf numFmtId="0" fontId="47" fillId="0" borderId="0" xfId="0" applyFont="1" applyBorder="1" applyAlignment="1"/>
    <xf numFmtId="14" fontId="47" fillId="0" borderId="0" xfId="0" applyNumberFormat="1" applyFont="1" applyBorder="1" applyAlignment="1">
      <alignment horizontal="right"/>
    </xf>
    <xf numFmtId="0" fontId="133" fillId="9" borderId="14" xfId="0" applyFont="1" applyFill="1" applyBorder="1" applyAlignment="1">
      <alignment horizontal="left" wrapText="1"/>
    </xf>
    <xf numFmtId="0" fontId="134" fillId="0" borderId="0" xfId="5" applyFont="1" applyBorder="1" applyAlignment="1">
      <alignment vertical="center"/>
    </xf>
    <xf numFmtId="0" fontId="92" fillId="0" borderId="0" xfId="0" applyFont="1" applyFill="1" applyAlignment="1">
      <alignment horizontal="left"/>
    </xf>
    <xf numFmtId="0" fontId="19" fillId="0" borderId="0" xfId="0" applyFont="1" applyBorder="1" applyAlignment="1">
      <alignment horizontal="left" vertical="top" wrapText="1"/>
    </xf>
    <xf numFmtId="0" fontId="7" fillId="0" borderId="18" xfId="0" applyFont="1" applyBorder="1" applyAlignment="1">
      <alignment horizontal="left" vertical="center" indent="1"/>
    </xf>
    <xf numFmtId="0" fontId="19" fillId="0" borderId="19" xfId="0" applyFont="1" applyBorder="1" applyAlignment="1">
      <alignment horizontal="left" vertical="top" wrapText="1"/>
    </xf>
    <xf numFmtId="0" fontId="7" fillId="2" borderId="0" xfId="0" applyFont="1" applyFill="1" applyBorder="1" applyAlignment="1">
      <alignment horizontal="left" vertical="center" indent="1"/>
    </xf>
    <xf numFmtId="0" fontId="12" fillId="2" borderId="0" xfId="0" applyFont="1" applyFill="1" applyBorder="1"/>
    <xf numFmtId="0" fontId="7" fillId="0" borderId="20" xfId="0" applyFont="1" applyBorder="1" applyAlignment="1">
      <alignment horizontal="left" vertical="center" indent="1"/>
    </xf>
    <xf numFmtId="0" fontId="19" fillId="0" borderId="20" xfId="0" applyFont="1" applyBorder="1" applyAlignment="1">
      <alignment horizontal="left" vertical="top" wrapText="1" indent="1"/>
    </xf>
    <xf numFmtId="0" fontId="130" fillId="10" borderId="20" xfId="0" applyFont="1" applyFill="1" applyBorder="1" applyAlignment="1">
      <alignment horizontal="left" vertical="center" indent="1"/>
    </xf>
    <xf numFmtId="0" fontId="19" fillId="0" borderId="21" xfId="0" applyFont="1" applyBorder="1" applyAlignment="1">
      <alignment horizontal="left" vertical="top" wrapText="1"/>
    </xf>
    <xf numFmtId="2" fontId="42" fillId="2" borderId="0" xfId="0" applyNumberFormat="1" applyFont="1" applyFill="1" applyBorder="1" applyAlignment="1">
      <alignment horizontal="center" vertical="center"/>
    </xf>
    <xf numFmtId="0" fontId="19" fillId="0" borderId="0" xfId="0" applyFont="1" applyAlignment="1">
      <alignment horizontal="center"/>
    </xf>
    <xf numFmtId="0" fontId="19" fillId="0" borderId="0" xfId="0" applyFont="1" applyBorder="1" applyAlignment="1">
      <alignment horizontal="center"/>
    </xf>
    <xf numFmtId="0" fontId="133" fillId="0" borderId="15" xfId="5" applyFont="1" applyBorder="1" applyAlignment="1">
      <alignment vertical="center"/>
    </xf>
    <xf numFmtId="0" fontId="15" fillId="0" borderId="0" xfId="0" applyFont="1" applyAlignment="1">
      <alignment horizontal="left" vertical="center"/>
    </xf>
    <xf numFmtId="0" fontId="15" fillId="0" borderId="0" xfId="0" applyFont="1" applyBorder="1" applyAlignment="1"/>
    <xf numFmtId="0" fontId="15" fillId="0" borderId="0" xfId="5" applyFont="1" applyBorder="1" applyAlignment="1">
      <alignment horizontal="left"/>
    </xf>
    <xf numFmtId="0" fontId="30" fillId="0" borderId="0" xfId="0" applyFont="1" applyBorder="1" applyAlignment="1">
      <alignment vertical="center"/>
    </xf>
    <xf numFmtId="0" fontId="15" fillId="0" borderId="22" xfId="0" applyFont="1" applyFill="1" applyBorder="1" applyAlignment="1">
      <alignment horizontal="left" vertical="center" wrapText="1" indent="1"/>
    </xf>
    <xf numFmtId="0" fontId="15" fillId="0" borderId="22" xfId="0" applyFont="1" applyFill="1" applyBorder="1" applyAlignment="1">
      <alignment horizontal="center" vertical="center" wrapText="1"/>
    </xf>
    <xf numFmtId="0" fontId="132" fillId="0" borderId="0" xfId="0" applyFont="1" applyFill="1" applyBorder="1" applyAlignment="1">
      <alignment vertical="center" wrapText="1"/>
    </xf>
    <xf numFmtId="0" fontId="0" fillId="0" borderId="0" xfId="0" applyFill="1"/>
    <xf numFmtId="0" fontId="12" fillId="0" borderId="0" xfId="0" applyFont="1" applyAlignment="1">
      <alignment horizontal="right"/>
    </xf>
    <xf numFmtId="0" fontId="2" fillId="0" borderId="0" xfId="0" applyFont="1" applyFill="1" applyBorder="1" applyAlignment="1">
      <alignment vertical="center"/>
    </xf>
    <xf numFmtId="0" fontId="101" fillId="0" borderId="0" xfId="0" applyFont="1" applyFill="1" applyAlignment="1">
      <alignment vertical="center"/>
    </xf>
    <xf numFmtId="0" fontId="2" fillId="0" borderId="0" xfId="0" applyFont="1" applyFill="1" applyBorder="1" applyAlignment="1">
      <alignment horizontal="left" vertical="center"/>
    </xf>
    <xf numFmtId="0" fontId="102" fillId="0" borderId="0" xfId="0" applyFont="1" applyFill="1"/>
    <xf numFmtId="0" fontId="102" fillId="0" borderId="0" xfId="0" applyFont="1" applyFill="1" applyAlignment="1">
      <alignment horizontal="left" vertical="top"/>
    </xf>
    <xf numFmtId="0" fontId="12" fillId="0" borderId="0" xfId="0" applyFont="1" applyFill="1" applyBorder="1" applyAlignment="1">
      <alignment horizontal="left" vertical="center" wrapText="1"/>
    </xf>
    <xf numFmtId="0" fontId="7" fillId="2" borderId="0" xfId="0" applyFont="1" applyFill="1" applyBorder="1" applyAlignment="1">
      <alignment horizontal="left" vertical="center" wrapText="1" indent="1"/>
    </xf>
    <xf numFmtId="0" fontId="103" fillId="0" borderId="0" xfId="6"/>
    <xf numFmtId="0" fontId="15" fillId="0" borderId="0" xfId="0" applyFont="1" applyFill="1" applyBorder="1" applyAlignment="1">
      <alignment horizontal="left" vertical="center" wrapText="1"/>
    </xf>
    <xf numFmtId="1" fontId="131" fillId="0" borderId="17" xfId="5" quotePrefix="1" applyNumberFormat="1" applyFont="1" applyFill="1" applyBorder="1" applyAlignment="1">
      <alignment horizontal="right" vertical="center"/>
    </xf>
    <xf numFmtId="0" fontId="12" fillId="0" borderId="0" xfId="0" applyFont="1" applyBorder="1" applyAlignment="1">
      <alignment horizontal="left" vertical="top" wrapText="1"/>
    </xf>
    <xf numFmtId="1" fontId="42" fillId="0" borderId="0" xfId="0" applyNumberFormat="1" applyFont="1" applyFill="1" applyBorder="1" applyAlignment="1">
      <alignment horizontal="center" vertical="center"/>
    </xf>
    <xf numFmtId="0" fontId="0" fillId="0" borderId="0" xfId="0" applyAlignment="1">
      <alignment horizontal="center" vertical="center"/>
    </xf>
    <xf numFmtId="0" fontId="0" fillId="0" borderId="10" xfId="0" applyBorder="1" applyAlignment="1">
      <alignment vertical="center"/>
    </xf>
    <xf numFmtId="1" fontId="74" fillId="6" borderId="23" xfId="0" applyNumberFormat="1" applyFont="1" applyFill="1" applyBorder="1" applyAlignment="1">
      <alignment horizontal="center" vertical="center" wrapText="1"/>
    </xf>
    <xf numFmtId="0" fontId="72" fillId="0" borderId="0" xfId="0" applyFont="1" applyBorder="1" applyAlignment="1">
      <alignment horizontal="center" vertical="top" wrapText="1"/>
    </xf>
    <xf numFmtId="0" fontId="60" fillId="6" borderId="17" xfId="5" applyFont="1" applyFill="1" applyBorder="1" applyAlignment="1">
      <alignment horizontal="center" vertical="center" wrapText="1"/>
    </xf>
    <xf numFmtId="0" fontId="11" fillId="0" borderId="0" xfId="5" applyFont="1" applyBorder="1" applyAlignment="1">
      <alignment horizontal="center" vertical="center" textRotation="90" wrapText="1"/>
    </xf>
    <xf numFmtId="0" fontId="12" fillId="0" borderId="0" xfId="5" applyFont="1" applyBorder="1" applyAlignment="1">
      <alignment horizontal="left" vertical="center" wrapText="1"/>
    </xf>
    <xf numFmtId="1" fontId="66" fillId="0" borderId="0" xfId="5" applyNumberFormat="1" applyFont="1" applyFill="1" applyBorder="1" applyAlignment="1">
      <alignment vertical="center"/>
    </xf>
    <xf numFmtId="1" fontId="66" fillId="0" borderId="24" xfId="5" applyNumberFormat="1" applyFont="1" applyFill="1" applyBorder="1" applyAlignment="1">
      <alignment vertical="center"/>
    </xf>
    <xf numFmtId="0" fontId="14" fillId="0" borderId="0" xfId="5" applyFont="1" applyAlignment="1">
      <alignment vertical="center"/>
    </xf>
    <xf numFmtId="0" fontId="12" fillId="0" borderId="0" xfId="0" applyFont="1" applyAlignment="1">
      <alignment vertical="top" wrapText="1"/>
    </xf>
    <xf numFmtId="0" fontId="135" fillId="0" borderId="0" xfId="0" applyFont="1" applyAlignment="1">
      <alignment vertical="top" wrapText="1"/>
    </xf>
    <xf numFmtId="0" fontId="128" fillId="2" borderId="0" xfId="0" applyFont="1" applyFill="1" applyAlignment="1">
      <alignment vertical="top" wrapText="1"/>
    </xf>
    <xf numFmtId="0" fontId="107" fillId="0" borderId="0" xfId="7" applyFont="1" applyAlignment="1">
      <alignment horizontal="center" vertical="top"/>
    </xf>
    <xf numFmtId="0" fontId="106" fillId="0" borderId="0" xfId="7"/>
    <xf numFmtId="0" fontId="108" fillId="0" borderId="0" xfId="7" applyFont="1" applyFill="1"/>
    <xf numFmtId="0" fontId="106" fillId="0" borderId="0" xfId="7" applyFill="1"/>
    <xf numFmtId="0" fontId="109" fillId="0" borderId="0" xfId="7" applyFont="1" applyFill="1"/>
    <xf numFmtId="0" fontId="22" fillId="0" borderId="0" xfId="7" applyFont="1" applyAlignment="1">
      <alignment vertical="top"/>
    </xf>
    <xf numFmtId="0" fontId="106" fillId="0" borderId="0" xfId="7" applyAlignment="1">
      <alignment vertical="top"/>
    </xf>
    <xf numFmtId="0" fontId="114" fillId="0" borderId="0" xfId="7" applyFont="1" applyFill="1" applyBorder="1" applyAlignment="1">
      <alignment horizontal="center" vertical="center"/>
    </xf>
    <xf numFmtId="0" fontId="22" fillId="0" borderId="0" xfId="7" applyFont="1" applyFill="1" applyBorder="1" applyAlignment="1">
      <alignment vertical="center" wrapText="1"/>
    </xf>
    <xf numFmtId="0" fontId="113" fillId="0" borderId="0" xfId="7" applyFont="1"/>
    <xf numFmtId="0" fontId="19" fillId="0" borderId="0" xfId="7" applyFont="1" applyAlignment="1">
      <alignment vertical="top" wrapText="1"/>
    </xf>
    <xf numFmtId="0" fontId="112" fillId="0" borderId="0" xfId="3" applyFont="1" applyAlignment="1" applyProtection="1">
      <alignment horizontal="left"/>
    </xf>
    <xf numFmtId="0" fontId="117" fillId="0" borderId="0" xfId="7" applyFont="1" applyBorder="1" applyAlignment="1">
      <alignment horizontal="left"/>
    </xf>
    <xf numFmtId="0" fontId="29" fillId="0" borderId="0" xfId="7" applyFont="1" applyAlignment="1">
      <alignment horizontal="left"/>
    </xf>
    <xf numFmtId="0" fontId="29" fillId="0" borderId="0" xfId="7" applyFont="1"/>
    <xf numFmtId="0" fontId="118" fillId="0" borderId="0" xfId="7" applyFont="1" applyBorder="1" applyAlignment="1">
      <alignment horizontal="left" vertical="center"/>
    </xf>
    <xf numFmtId="0" fontId="2" fillId="0" borderId="11" xfId="7" applyFont="1" applyBorder="1" applyAlignment="1">
      <alignment horizontal="left"/>
    </xf>
    <xf numFmtId="0" fontId="2" fillId="0" borderId="1" xfId="7" applyFont="1" applyBorder="1" applyAlignment="1">
      <alignment horizontal="left"/>
    </xf>
    <xf numFmtId="0" fontId="2" fillId="0" borderId="3" xfId="7" applyFont="1" applyBorder="1" applyAlignment="1">
      <alignment vertical="center"/>
    </xf>
    <xf numFmtId="0" fontId="29" fillId="0" borderId="12" xfId="7" applyFont="1" applyBorder="1"/>
    <xf numFmtId="0" fontId="29" fillId="0" borderId="12" xfId="7" applyFont="1" applyBorder="1" applyAlignment="1">
      <alignment horizontal="center"/>
    </xf>
    <xf numFmtId="0" fontId="29" fillId="0" borderId="13" xfId="7" applyFont="1" applyBorder="1"/>
    <xf numFmtId="0" fontId="22" fillId="0" borderId="0" xfId="7" applyFont="1" applyBorder="1" applyAlignment="1">
      <alignment horizontal="center" vertical="center"/>
    </xf>
    <xf numFmtId="0" fontId="22" fillId="0" borderId="0" xfId="7" applyFont="1" applyBorder="1" applyAlignment="1">
      <alignment horizontal="left" vertical="center"/>
    </xf>
    <xf numFmtId="0" fontId="22" fillId="0" borderId="2" xfId="7" applyFont="1" applyBorder="1" applyAlignment="1">
      <alignment horizontal="center" vertical="center"/>
    </xf>
    <xf numFmtId="0" fontId="29" fillId="0" borderId="0" xfId="7" applyFont="1" applyBorder="1"/>
    <xf numFmtId="0" fontId="29" fillId="0" borderId="2" xfId="7" applyFont="1" applyBorder="1"/>
    <xf numFmtId="0" fontId="22" fillId="0" borderId="0" xfId="7" applyFont="1" applyBorder="1" applyAlignment="1">
      <alignment horizontal="right" vertical="center"/>
    </xf>
    <xf numFmtId="0" fontId="22" fillId="0" borderId="0" xfId="7" applyNumberFormat="1" applyFont="1" applyBorder="1" applyAlignment="1">
      <alignment horizontal="right" vertical="center" wrapText="1"/>
    </xf>
    <xf numFmtId="0" fontId="29" fillId="0" borderId="4" xfId="7" applyFont="1" applyBorder="1"/>
    <xf numFmtId="0" fontId="29" fillId="0" borderId="10" xfId="7" applyFont="1" applyBorder="1"/>
    <xf numFmtId="0" fontId="29" fillId="0" borderId="0" xfId="7" applyFont="1" applyBorder="1" applyAlignment="1">
      <alignment horizontal="center"/>
    </xf>
    <xf numFmtId="0" fontId="29" fillId="0" borderId="0" xfId="7" applyFont="1" applyFill="1" applyBorder="1"/>
    <xf numFmtId="0" fontId="29" fillId="0" borderId="0" xfId="7" applyFont="1" applyFill="1" applyBorder="1" applyAlignment="1">
      <alignment horizontal="center"/>
    </xf>
    <xf numFmtId="0" fontId="2" fillId="0" borderId="0" xfId="7" applyFont="1" applyBorder="1" applyAlignment="1">
      <alignment vertical="center"/>
    </xf>
    <xf numFmtId="0" fontId="29" fillId="0" borderId="0" xfId="7" applyFont="1" applyAlignment="1">
      <alignment vertical="center"/>
    </xf>
    <xf numFmtId="0" fontId="22" fillId="0" borderId="0" xfId="7" applyFont="1" applyFill="1" applyBorder="1" applyAlignment="1">
      <alignment horizontal="center" vertical="center"/>
    </xf>
    <xf numFmtId="0" fontId="29" fillId="0" borderId="0" xfId="7" applyFont="1" applyBorder="1" applyAlignment="1">
      <alignment vertical="center"/>
    </xf>
    <xf numFmtId="0" fontId="12" fillId="0" borderId="0" xfId="7" applyFont="1" applyBorder="1"/>
    <xf numFmtId="0" fontId="14" fillId="0" borderId="25" xfId="4" applyFont="1" applyFill="1" applyBorder="1" applyAlignment="1" applyProtection="1">
      <alignment horizontal="left" vertical="center" wrapText="1" indent="1"/>
    </xf>
    <xf numFmtId="0" fontId="14" fillId="0" borderId="26" xfId="4" applyFont="1" applyFill="1" applyBorder="1" applyAlignment="1" applyProtection="1">
      <alignment horizontal="left" vertical="center" wrapText="1" indent="1"/>
    </xf>
    <xf numFmtId="0" fontId="80" fillId="2" borderId="0" xfId="0" applyFont="1" applyFill="1" applyBorder="1" applyAlignment="1">
      <alignment horizontal="left" vertical="center" wrapText="1" indent="1"/>
    </xf>
    <xf numFmtId="0" fontId="14" fillId="2" borderId="0" xfId="4" applyFont="1" applyFill="1" applyBorder="1" applyAlignment="1" applyProtection="1">
      <alignment horizontal="left" vertical="center" wrapText="1" indent="1"/>
    </xf>
    <xf numFmtId="0" fontId="0" fillId="2" borderId="0" xfId="0" applyFill="1" applyBorder="1" applyAlignment="1">
      <alignment vertical="center"/>
    </xf>
    <xf numFmtId="0" fontId="136" fillId="0" borderId="0" xfId="0" applyFont="1" applyBorder="1" applyAlignment="1">
      <alignment horizontal="left" vertical="center"/>
    </xf>
    <xf numFmtId="1" fontId="69" fillId="6" borderId="0" xfId="5" applyNumberFormat="1" applyFont="1" applyFill="1" applyBorder="1" applyAlignment="1">
      <alignment horizontal="center" vertical="center"/>
    </xf>
    <xf numFmtId="1" fontId="69" fillId="8" borderId="0" xfId="5" applyNumberFormat="1" applyFont="1" applyFill="1" applyBorder="1" applyAlignment="1">
      <alignment horizontal="center" vertical="center"/>
    </xf>
    <xf numFmtId="1" fontId="18" fillId="4" borderId="0" xfId="0" applyNumberFormat="1" applyFont="1" applyFill="1" applyBorder="1" applyAlignment="1">
      <alignment horizontal="center" vertical="center"/>
    </xf>
    <xf numFmtId="0" fontId="19" fillId="0" borderId="0" xfId="0" applyFont="1" applyBorder="1" applyAlignment="1">
      <alignment vertical="center"/>
    </xf>
    <xf numFmtId="1" fontId="74" fillId="6" borderId="17" xfId="0" applyNumberFormat="1" applyFont="1" applyFill="1" applyBorder="1" applyAlignment="1">
      <alignment horizontal="center" vertical="center" wrapText="1"/>
    </xf>
    <xf numFmtId="0" fontId="110" fillId="0" borderId="0" xfId="7" applyFont="1"/>
    <xf numFmtId="0" fontId="42" fillId="0" borderId="0" xfId="7" applyFont="1" applyAlignment="1">
      <alignment vertical="top" wrapText="1"/>
    </xf>
    <xf numFmtId="0" fontId="48" fillId="0" borderId="0" xfId="7" applyFont="1" applyBorder="1" applyAlignment="1">
      <alignment horizontal="left" vertical="center"/>
    </xf>
    <xf numFmtId="0" fontId="57" fillId="0" borderId="0" xfId="7" applyFont="1" applyBorder="1" applyAlignment="1">
      <alignment horizontal="left" vertical="top"/>
    </xf>
    <xf numFmtId="0" fontId="120" fillId="0" borderId="0" xfId="7" applyFont="1" applyAlignment="1">
      <alignment horizontal="left" vertical="top"/>
    </xf>
    <xf numFmtId="0" fontId="121" fillId="0" borderId="0" xfId="7" applyFont="1" applyAlignment="1">
      <alignment horizontal="left" vertical="top"/>
    </xf>
    <xf numFmtId="0" fontId="29" fillId="0" borderId="0" xfId="7" applyFont="1" applyFill="1"/>
    <xf numFmtId="0" fontId="7" fillId="0" borderId="17" xfId="0" applyFont="1" applyFill="1" applyBorder="1" applyAlignment="1" applyProtection="1">
      <alignment horizontal="center" vertical="center"/>
      <protection locked="0"/>
    </xf>
    <xf numFmtId="166" fontId="7" fillId="0" borderId="27" xfId="0" applyNumberFormat="1" applyFont="1" applyFill="1" applyBorder="1" applyAlignment="1">
      <alignment horizontal="center" vertical="center"/>
    </xf>
    <xf numFmtId="14" fontId="47" fillId="0" borderId="14" xfId="0" applyNumberFormat="1" applyFont="1" applyBorder="1" applyAlignment="1">
      <alignment horizontal="left"/>
    </xf>
    <xf numFmtId="0" fontId="137" fillId="0" borderId="0" xfId="0" applyFont="1" applyAlignment="1">
      <alignment vertical="center"/>
    </xf>
    <xf numFmtId="0" fontId="12" fillId="0" borderId="10" xfId="5" applyFont="1" applyBorder="1" applyAlignment="1">
      <alignment vertical="center"/>
    </xf>
    <xf numFmtId="0" fontId="19" fillId="0" borderId="0" xfId="5" applyFont="1" applyBorder="1" applyAlignment="1">
      <alignment horizontal="center" vertical="top"/>
    </xf>
    <xf numFmtId="0" fontId="12" fillId="0" borderId="0" xfId="5" applyAlignment="1">
      <alignment horizontal="center"/>
    </xf>
    <xf numFmtId="0" fontId="47" fillId="0" borderId="14" xfId="5" applyFont="1" applyBorder="1" applyAlignment="1">
      <alignment horizontal="center"/>
    </xf>
    <xf numFmtId="0" fontId="103" fillId="0" borderId="28" xfId="6" applyBorder="1"/>
    <xf numFmtId="0" fontId="48" fillId="0" borderId="0" xfId="5" applyFont="1" applyBorder="1" applyAlignment="1">
      <alignment horizontal="left" vertical="center"/>
    </xf>
    <xf numFmtId="0" fontId="7" fillId="0" borderId="12" xfId="5" applyFont="1" applyFill="1" applyBorder="1" applyAlignment="1" applyProtection="1">
      <alignment horizontal="center" vertical="center" wrapText="1"/>
      <protection locked="0"/>
    </xf>
    <xf numFmtId="0" fontId="7" fillId="0" borderId="4" xfId="5" applyFont="1" applyFill="1" applyBorder="1" applyAlignment="1" applyProtection="1">
      <alignment horizontal="center" vertical="center"/>
      <protection locked="0"/>
    </xf>
    <xf numFmtId="1" fontId="44" fillId="0" borderId="0" xfId="0" applyNumberFormat="1" applyFont="1" applyFill="1" applyBorder="1" applyAlignment="1">
      <alignment horizontal="center" vertical="center"/>
    </xf>
    <xf numFmtId="1" fontId="52" fillId="0" borderId="0" xfId="0" applyNumberFormat="1" applyFont="1" applyFill="1" applyBorder="1" applyAlignment="1">
      <alignment horizontal="center" vertical="center" wrapText="1"/>
    </xf>
    <xf numFmtId="1" fontId="73" fillId="0" borderId="0" xfId="0" applyNumberFormat="1" applyFont="1" applyFill="1" applyBorder="1" applyAlignment="1">
      <alignment horizontal="center" vertical="center"/>
    </xf>
    <xf numFmtId="0" fontId="7" fillId="0" borderId="0" xfId="0" applyFont="1" applyBorder="1" applyAlignment="1">
      <alignment horizontal="left" vertical="center" wrapText="1"/>
    </xf>
    <xf numFmtId="0" fontId="14" fillId="0" borderId="0" xfId="0" applyFont="1" applyBorder="1" applyAlignment="1">
      <alignment horizontal="center" vertical="center"/>
    </xf>
    <xf numFmtId="0" fontId="19" fillId="0" borderId="0" xfId="0" applyFont="1" applyAlignment="1">
      <alignment horizontal="left" vertical="center" wrapText="1"/>
    </xf>
    <xf numFmtId="0" fontId="2" fillId="0" borderId="0" xfId="0" applyFont="1" applyFill="1" applyBorder="1" applyAlignment="1">
      <alignment vertical="center" wrapText="1"/>
    </xf>
    <xf numFmtId="0" fontId="14" fillId="0" borderId="0" xfId="0" applyFont="1" applyAlignment="1">
      <alignment horizontal="center" vertical="center"/>
    </xf>
    <xf numFmtId="0" fontId="2" fillId="0" borderId="0" xfId="5" applyFont="1" applyFill="1" applyBorder="1" applyAlignment="1">
      <alignment horizontal="center" vertical="center"/>
    </xf>
    <xf numFmtId="0" fontId="11" fillId="0" borderId="0" xfId="5" applyFont="1" applyFill="1" applyBorder="1" applyAlignment="1">
      <alignment vertical="center" wrapText="1"/>
    </xf>
    <xf numFmtId="1" fontId="131" fillId="0" borderId="17" xfId="5" applyNumberFormat="1" applyFont="1" applyFill="1" applyBorder="1" applyAlignment="1">
      <alignment horizontal="center" vertical="center"/>
    </xf>
    <xf numFmtId="0" fontId="2" fillId="0" borderId="0" xfId="5" applyFont="1" applyFill="1" applyBorder="1" applyAlignment="1">
      <alignment horizontal="left" vertical="center"/>
    </xf>
    <xf numFmtId="0" fontId="2" fillId="0" borderId="0" xfId="5" applyFont="1" applyFill="1" applyAlignment="1">
      <alignment horizontal="center"/>
    </xf>
    <xf numFmtId="1" fontId="66" fillId="0" borderId="17" xfId="5" applyNumberFormat="1" applyFont="1" applyFill="1" applyBorder="1" applyAlignment="1">
      <alignment horizontal="center" vertical="center"/>
    </xf>
    <xf numFmtId="0" fontId="2" fillId="0" borderId="0" xfId="5" applyFont="1" applyFill="1" applyAlignment="1">
      <alignment horizontal="center" vertical="center" wrapText="1"/>
    </xf>
    <xf numFmtId="0" fontId="19" fillId="0" borderId="0" xfId="0" applyFont="1" applyFill="1" applyAlignment="1">
      <alignment horizontal="center" wrapText="1"/>
    </xf>
    <xf numFmtId="0" fontId="12" fillId="0" borderId="0" xfId="5" applyFont="1" applyBorder="1" applyAlignment="1">
      <alignment vertical="center" wrapText="1"/>
    </xf>
    <xf numFmtId="0" fontId="7" fillId="0" borderId="0" xfId="0" applyFont="1" applyFill="1" applyBorder="1" applyAlignment="1" applyProtection="1">
      <alignment horizontal="center" vertical="center"/>
      <protection locked="0"/>
    </xf>
    <xf numFmtId="0" fontId="19" fillId="0" borderId="0" xfId="0" applyFont="1" applyAlignment="1">
      <alignment horizontal="center" vertical="center" wrapText="1"/>
    </xf>
    <xf numFmtId="0" fontId="0" fillId="0" borderId="0" xfId="0" applyAlignment="1"/>
    <xf numFmtId="0" fontId="12" fillId="0" borderId="0" xfId="5" applyFont="1" applyAlignment="1">
      <alignment vertical="center" wrapText="1"/>
    </xf>
    <xf numFmtId="0" fontId="14" fillId="0" borderId="0" xfId="5" applyFont="1" applyAlignment="1">
      <alignment horizontal="left" vertical="center"/>
    </xf>
    <xf numFmtId="0" fontId="14" fillId="0" borderId="0" xfId="0" applyFont="1" applyAlignment="1">
      <alignment horizontal="left" wrapText="1"/>
    </xf>
    <xf numFmtId="0" fontId="14" fillId="0" borderId="0" xfId="5" applyFont="1" applyAlignment="1">
      <alignment horizontal="left"/>
    </xf>
    <xf numFmtId="0" fontId="14" fillId="0" borderId="0" xfId="5" applyFont="1"/>
    <xf numFmtId="4" fontId="15" fillId="0" borderId="0" xfId="5" applyNumberFormat="1" applyFont="1" applyBorder="1" applyAlignment="1">
      <alignment horizontal="center" vertical="center"/>
    </xf>
    <xf numFmtId="0" fontId="90" fillId="0" borderId="0" xfId="5" applyFont="1" applyFill="1" applyBorder="1" applyAlignment="1">
      <alignment horizontal="center" vertical="center"/>
    </xf>
    <xf numFmtId="0" fontId="14" fillId="0" borderId="0" xfId="5" applyFont="1" applyFill="1"/>
    <xf numFmtId="1" fontId="73" fillId="0" borderId="0" xfId="5" applyNumberFormat="1" applyFont="1" applyFill="1" applyBorder="1" applyAlignment="1">
      <alignment horizontal="center" vertical="center"/>
    </xf>
    <xf numFmtId="0" fontId="94" fillId="0" borderId="0" xfId="0" applyFont="1" applyFill="1" applyBorder="1" applyAlignment="1">
      <alignment vertical="center" wrapText="1"/>
    </xf>
    <xf numFmtId="0" fontId="94" fillId="0" borderId="24" xfId="0" applyFont="1" applyFill="1" applyBorder="1" applyAlignment="1">
      <alignment vertical="center" wrapText="1"/>
    </xf>
    <xf numFmtId="0" fontId="91" fillId="0" borderId="0" xfId="0" applyFont="1" applyAlignment="1">
      <alignment horizontal="left" wrapText="1" readingOrder="1"/>
    </xf>
    <xf numFmtId="0" fontId="80" fillId="10" borderId="29" xfId="0" applyFont="1" applyFill="1" applyBorder="1" applyAlignment="1">
      <alignment horizontal="left" vertical="center" indent="1"/>
    </xf>
    <xf numFmtId="0" fontId="12" fillId="0" borderId="0" xfId="5" applyFont="1" applyBorder="1" applyAlignment="1" applyProtection="1">
      <alignment vertical="top" wrapText="1"/>
    </xf>
    <xf numFmtId="0" fontId="12" fillId="3" borderId="0" xfId="5" applyFont="1" applyFill="1" applyBorder="1" applyAlignment="1" applyProtection="1">
      <alignment vertical="top" wrapText="1"/>
    </xf>
    <xf numFmtId="1" fontId="67" fillId="6" borderId="0" xfId="5" applyNumberFormat="1" applyFont="1" applyFill="1" applyBorder="1" applyAlignment="1">
      <alignment horizontal="center" vertical="center"/>
    </xf>
    <xf numFmtId="0" fontId="7" fillId="2" borderId="0" xfId="0" applyFont="1" applyFill="1" applyBorder="1" applyAlignment="1">
      <alignment horizontal="left" vertical="top" wrapText="1" indent="1"/>
    </xf>
    <xf numFmtId="0" fontId="19" fillId="2" borderId="0" xfId="0" applyFont="1" applyFill="1" applyBorder="1" applyAlignment="1">
      <alignment horizontal="left" vertical="center" wrapText="1" indent="1"/>
    </xf>
    <xf numFmtId="0" fontId="83" fillId="2" borderId="0" xfId="0" applyFont="1" applyFill="1" applyBorder="1" applyAlignment="1">
      <alignment horizontal="left" vertical="center" wrapText="1" indent="1"/>
    </xf>
    <xf numFmtId="0" fontId="19" fillId="2" borderId="0" xfId="0" applyFont="1" applyFill="1" applyBorder="1" applyAlignment="1">
      <alignment horizontal="left" wrapText="1" indent="1"/>
    </xf>
    <xf numFmtId="0" fontId="12" fillId="0" borderId="0" xfId="5" applyFont="1"/>
    <xf numFmtId="0" fontId="12" fillId="0" borderId="0" xfId="0" applyFont="1" applyBorder="1" applyAlignment="1">
      <alignment horizontal="center"/>
    </xf>
    <xf numFmtId="0" fontId="14" fillId="0" borderId="0" xfId="0" applyFont="1" applyBorder="1"/>
    <xf numFmtId="0" fontId="14" fillId="0" borderId="0" xfId="0" applyFont="1" applyBorder="1" applyAlignment="1">
      <alignment horizontal="right"/>
    </xf>
    <xf numFmtId="0" fontId="3" fillId="0" borderId="0" xfId="4" applyAlignment="1" applyProtection="1">
      <alignment horizontal="left"/>
    </xf>
    <xf numFmtId="0" fontId="14" fillId="0" borderId="0" xfId="5" applyFont="1" applyBorder="1" applyAlignment="1">
      <alignment horizontal="left" vertical="center" indent="1"/>
    </xf>
    <xf numFmtId="0" fontId="14" fillId="0" borderId="0" xfId="5" applyFont="1" applyBorder="1" applyAlignment="1">
      <alignment horizontal="left" vertical="center" wrapText="1" indent="1"/>
    </xf>
    <xf numFmtId="0" fontId="14" fillId="0" borderId="0" xfId="5" applyFont="1" applyBorder="1" applyAlignment="1">
      <alignment horizontal="center" textRotation="90" wrapText="1"/>
    </xf>
    <xf numFmtId="0" fontId="14" fillId="0" borderId="0" xfId="5" applyFont="1" applyBorder="1" applyAlignment="1">
      <alignment horizontal="center" textRotation="90"/>
    </xf>
    <xf numFmtId="0" fontId="3" fillId="0" borderId="0" xfId="4" applyAlignment="1" applyProtection="1">
      <alignment horizontal="right"/>
    </xf>
    <xf numFmtId="0" fontId="19" fillId="0" borderId="0" xfId="0" applyFont="1" applyAlignment="1">
      <alignment vertical="top" wrapText="1"/>
    </xf>
    <xf numFmtId="0" fontId="19" fillId="0" borderId="0" xfId="0" applyFont="1" applyAlignment="1">
      <alignment horizontal="justify" vertical="top" wrapText="1"/>
    </xf>
    <xf numFmtId="0" fontId="12" fillId="0" borderId="0" xfId="5" applyBorder="1" applyAlignment="1">
      <alignment horizontal="left" vertical="top" wrapText="1"/>
    </xf>
    <xf numFmtId="0" fontId="12" fillId="0" borderId="0" xfId="7" applyFont="1" applyBorder="1" applyAlignment="1">
      <alignment vertical="center"/>
    </xf>
    <xf numFmtId="0" fontId="12" fillId="0" borderId="0" xfId="7" applyFont="1" applyBorder="1" applyAlignment="1">
      <alignment horizontal="center" vertical="center"/>
    </xf>
    <xf numFmtId="0" fontId="12" fillId="0" borderId="0" xfId="7" applyFont="1" applyAlignment="1">
      <alignment vertical="center"/>
    </xf>
    <xf numFmtId="0" fontId="12" fillId="0" borderId="0" xfId="7" applyFont="1" applyFill="1" applyBorder="1" applyAlignment="1">
      <alignment vertical="center"/>
    </xf>
    <xf numFmtId="0" fontId="2" fillId="0" borderId="0" xfId="7" applyFont="1" applyAlignment="1">
      <alignment vertical="center"/>
    </xf>
    <xf numFmtId="0" fontId="106" fillId="12" borderId="0" xfId="7" applyFill="1"/>
    <xf numFmtId="0" fontId="149" fillId="13" borderId="56" xfId="0" applyFont="1" applyFill="1" applyBorder="1" applyAlignment="1">
      <alignment horizontal="center" vertical="center"/>
    </xf>
    <xf numFmtId="0" fontId="150" fillId="0" borderId="0" xfId="0" applyFont="1" applyBorder="1" applyAlignment="1">
      <alignment horizontal="center" vertical="center" wrapText="1"/>
    </xf>
    <xf numFmtId="0" fontId="7" fillId="14" borderId="56" xfId="0" applyFont="1" applyFill="1" applyBorder="1" applyAlignment="1" applyProtection="1">
      <alignment horizontal="center" vertical="center"/>
      <protection locked="0"/>
    </xf>
    <xf numFmtId="0" fontId="151" fillId="0" borderId="0" xfId="0" applyFont="1" applyBorder="1" applyAlignment="1">
      <alignment horizontal="center" vertical="center" wrapText="1"/>
    </xf>
    <xf numFmtId="1" fontId="7" fillId="15" borderId="56" xfId="0" applyNumberFormat="1" applyFont="1" applyFill="1" applyBorder="1" applyAlignment="1">
      <alignment horizontal="center" vertical="center"/>
    </xf>
    <xf numFmtId="1" fontId="15" fillId="15" borderId="56" xfId="0" applyNumberFormat="1" applyFont="1" applyFill="1" applyBorder="1" applyAlignment="1">
      <alignment horizontal="center" vertical="center"/>
    </xf>
    <xf numFmtId="0" fontId="86" fillId="13" borderId="56" xfId="5" applyFont="1" applyFill="1" applyBorder="1" applyAlignment="1" applyProtection="1">
      <alignment horizontal="center" vertical="center" wrapText="1"/>
      <protection locked="0"/>
    </xf>
    <xf numFmtId="0" fontId="149" fillId="16" borderId="56" xfId="5" applyFont="1" applyFill="1" applyBorder="1" applyAlignment="1">
      <alignment horizontal="center" vertical="center" wrapText="1"/>
    </xf>
    <xf numFmtId="0" fontId="150" fillId="0" borderId="0" xfId="5" applyFont="1" applyBorder="1" applyAlignment="1">
      <alignment horizontal="center" vertical="center" wrapText="1"/>
    </xf>
    <xf numFmtId="0" fontId="7" fillId="14" borderId="56" xfId="5" applyFont="1" applyFill="1" applyBorder="1" applyAlignment="1" applyProtection="1">
      <alignment horizontal="center" vertical="center"/>
      <protection locked="0"/>
    </xf>
    <xf numFmtId="1" fontId="152" fillId="15" borderId="56" xfId="5" applyNumberFormat="1" applyFont="1" applyFill="1" applyBorder="1" applyAlignment="1">
      <alignment horizontal="center" vertical="center"/>
    </xf>
    <xf numFmtId="1" fontId="66" fillId="0" borderId="57" xfId="5" applyNumberFormat="1" applyFont="1" applyFill="1" applyBorder="1" applyAlignment="1">
      <alignment horizontal="center" vertical="center"/>
    </xf>
    <xf numFmtId="1" fontId="66" fillId="0" borderId="58" xfId="5" applyNumberFormat="1" applyFont="1" applyFill="1" applyBorder="1" applyAlignment="1">
      <alignment horizontal="center" vertical="center"/>
    </xf>
    <xf numFmtId="1" fontId="152" fillId="3" borderId="56" xfId="5" applyNumberFormat="1" applyFont="1" applyFill="1" applyBorder="1" applyAlignment="1">
      <alignment horizontal="center" vertical="center"/>
    </xf>
    <xf numFmtId="1" fontId="152" fillId="4" borderId="56" xfId="5" applyNumberFormat="1" applyFont="1" applyFill="1" applyBorder="1" applyAlignment="1">
      <alignment horizontal="center" vertical="center"/>
    </xf>
    <xf numFmtId="0" fontId="153" fillId="0" borderId="0" xfId="5" applyFont="1" applyBorder="1" applyAlignment="1">
      <alignment horizontal="center" vertical="center"/>
    </xf>
    <xf numFmtId="0" fontId="154" fillId="17" borderId="59" xfId="0" applyFont="1" applyFill="1" applyBorder="1" applyAlignment="1">
      <alignment horizontal="left" vertical="center" wrapText="1" indent="1"/>
    </xf>
    <xf numFmtId="0" fontId="80" fillId="12" borderId="5" xfId="0" applyFont="1" applyFill="1" applyBorder="1" applyAlignment="1">
      <alignment horizontal="left" vertical="center" wrapText="1" indent="1"/>
    </xf>
    <xf numFmtId="0" fontId="80" fillId="12" borderId="25" xfId="0" applyFont="1" applyFill="1" applyBorder="1" applyAlignment="1">
      <alignment horizontal="left" vertical="center" wrapText="1" indent="1"/>
    </xf>
    <xf numFmtId="0" fontId="86" fillId="13" borderId="56" xfId="0" applyFont="1" applyFill="1" applyBorder="1" applyAlignment="1">
      <alignment horizontal="center" vertical="center"/>
    </xf>
    <xf numFmtId="0" fontId="155" fillId="0" borderId="0" xfId="0" applyFont="1" applyBorder="1" applyAlignment="1">
      <alignment horizontal="center" vertical="center" wrapText="1"/>
    </xf>
    <xf numFmtId="0" fontId="10" fillId="13" borderId="56" xfId="0" applyFont="1" applyFill="1" applyBorder="1" applyAlignment="1">
      <alignment horizontal="center" vertical="center"/>
    </xf>
    <xf numFmtId="0" fontId="150" fillId="0" borderId="0" xfId="0" applyFont="1" applyFill="1" applyBorder="1" applyAlignment="1">
      <alignment horizontal="center" vertical="center" wrapText="1"/>
    </xf>
    <xf numFmtId="1" fontId="7" fillId="15" borderId="60" xfId="0" applyNumberFormat="1" applyFont="1" applyFill="1" applyBorder="1" applyAlignment="1">
      <alignment horizontal="center" vertical="center"/>
    </xf>
    <xf numFmtId="1" fontId="66" fillId="6" borderId="56" xfId="5" applyNumberFormat="1" applyFont="1" applyFill="1" applyBorder="1" applyAlignment="1">
      <alignment horizontal="center" vertical="center"/>
    </xf>
    <xf numFmtId="166" fontId="7" fillId="14" borderId="56" xfId="5" applyNumberFormat="1" applyFont="1" applyFill="1" applyBorder="1" applyAlignment="1" applyProtection="1">
      <alignment horizontal="center" vertical="center"/>
      <protection locked="0"/>
    </xf>
    <xf numFmtId="166" fontId="152" fillId="15" borderId="56" xfId="5" quotePrefix="1" applyNumberFormat="1" applyFont="1" applyFill="1" applyBorder="1" applyAlignment="1">
      <alignment horizontal="center" vertical="center"/>
    </xf>
    <xf numFmtId="0" fontId="21" fillId="14" borderId="56" xfId="0" applyFont="1" applyFill="1" applyBorder="1" applyAlignment="1" applyProtection="1">
      <alignment horizontal="center" vertical="center" wrapText="1"/>
      <protection locked="0"/>
    </xf>
    <xf numFmtId="2" fontId="7" fillId="15" borderId="61" xfId="0" applyNumberFormat="1" applyFont="1" applyFill="1" applyBorder="1" applyAlignment="1">
      <alignment vertical="center"/>
    </xf>
    <xf numFmtId="1" fontId="34" fillId="15" borderId="56" xfId="0" applyNumberFormat="1" applyFont="1" applyFill="1" applyBorder="1" applyAlignment="1">
      <alignment horizontal="left" vertical="center"/>
    </xf>
    <xf numFmtId="0" fontId="79" fillId="13" borderId="56" xfId="0" applyFont="1" applyFill="1" applyBorder="1" applyAlignment="1">
      <alignment horizontal="center" vertical="center"/>
    </xf>
    <xf numFmtId="0" fontId="151" fillId="0" borderId="0" xfId="0" applyFont="1" applyBorder="1" applyAlignment="1">
      <alignment horizontal="right" vertical="center" wrapText="1"/>
    </xf>
    <xf numFmtId="1" fontId="7" fillId="15" borderId="62" xfId="0" applyNumberFormat="1" applyFont="1" applyFill="1" applyBorder="1" applyAlignment="1">
      <alignment horizontal="center" vertical="center"/>
    </xf>
    <xf numFmtId="0" fontId="2" fillId="18" borderId="63" xfId="5" applyFont="1" applyFill="1" applyBorder="1" applyAlignment="1">
      <alignment horizontal="center" vertical="center"/>
    </xf>
    <xf numFmtId="0" fontId="14" fillId="7" borderId="0" xfId="0" applyFont="1" applyFill="1" applyBorder="1" applyAlignment="1">
      <alignment vertical="center"/>
    </xf>
    <xf numFmtId="0" fontId="34" fillId="7" borderId="0" xfId="0" applyFont="1" applyFill="1" applyBorder="1" applyAlignment="1">
      <alignment vertical="center"/>
    </xf>
    <xf numFmtId="0" fontId="86" fillId="13" borderId="61" xfId="0" applyFont="1" applyFill="1" applyBorder="1" applyAlignment="1">
      <alignment horizontal="center" vertical="center"/>
    </xf>
    <xf numFmtId="0" fontId="7" fillId="14" borderId="61" xfId="0" applyFont="1" applyFill="1" applyBorder="1" applyAlignment="1" applyProtection="1">
      <alignment horizontal="center" vertical="center"/>
      <protection locked="0"/>
    </xf>
    <xf numFmtId="0" fontId="7" fillId="14" borderId="64" xfId="0" applyFont="1" applyFill="1" applyBorder="1" applyAlignment="1" applyProtection="1">
      <alignment horizontal="center" vertical="center"/>
      <protection locked="0"/>
    </xf>
    <xf numFmtId="0" fontId="151" fillId="0" borderId="0" xfId="0" applyFont="1" applyFill="1" applyBorder="1" applyAlignment="1">
      <alignment horizontal="center" vertical="center" wrapText="1"/>
    </xf>
    <xf numFmtId="0" fontId="149" fillId="13" borderId="56" xfId="5" applyFont="1" applyFill="1" applyBorder="1" applyAlignment="1">
      <alignment horizontal="center" vertical="center"/>
    </xf>
    <xf numFmtId="0" fontId="15" fillId="14" borderId="56" xfId="5" applyFont="1" applyFill="1" applyBorder="1" applyAlignment="1" applyProtection="1">
      <alignment horizontal="center" vertical="center"/>
      <protection locked="0"/>
    </xf>
    <xf numFmtId="0" fontId="19" fillId="14" borderId="56" xfId="5" applyFont="1" applyFill="1" applyBorder="1" applyAlignment="1">
      <alignment horizontal="center" vertical="center"/>
    </xf>
    <xf numFmtId="0" fontId="156" fillId="0" borderId="0" xfId="5" applyFont="1" applyFill="1" applyBorder="1" applyAlignment="1">
      <alignment horizontal="right" vertical="center"/>
    </xf>
    <xf numFmtId="0" fontId="156" fillId="0" borderId="0" xfId="5" applyFont="1" applyFill="1" applyBorder="1" applyAlignment="1">
      <alignment horizontal="left" vertical="center"/>
    </xf>
    <xf numFmtId="0" fontId="156" fillId="0" borderId="0" xfId="5" applyFont="1" applyFill="1" applyBorder="1" applyAlignment="1">
      <alignment horizontal="center" vertical="center"/>
    </xf>
    <xf numFmtId="0" fontId="7" fillId="14" borderId="0" xfId="0" applyFont="1" applyFill="1" applyBorder="1" applyAlignment="1" applyProtection="1">
      <alignment horizontal="center" vertical="center"/>
      <protection locked="0"/>
    </xf>
    <xf numFmtId="1" fontId="7" fillId="15" borderId="65" xfId="0" applyNumberFormat="1" applyFont="1" applyFill="1" applyBorder="1" applyAlignment="1">
      <alignment horizontal="center" vertical="center"/>
    </xf>
    <xf numFmtId="0" fontId="157" fillId="0" borderId="0" xfId="0" applyFont="1" applyBorder="1" applyAlignment="1">
      <alignment vertical="center"/>
    </xf>
    <xf numFmtId="1" fontId="152" fillId="15" borderId="62" xfId="5" applyNumberFormat="1" applyFont="1" applyFill="1" applyBorder="1" applyAlignment="1">
      <alignment horizontal="center" vertical="center"/>
    </xf>
    <xf numFmtId="0" fontId="151" fillId="0" borderId="0" xfId="5" applyFont="1" applyBorder="1" applyAlignment="1">
      <alignment horizontal="center" vertical="center" wrapText="1"/>
    </xf>
    <xf numFmtId="0" fontId="7" fillId="14" borderId="0" xfId="5" applyFont="1" applyFill="1" applyBorder="1" applyAlignment="1" applyProtection="1">
      <alignment horizontal="center" vertical="center"/>
      <protection locked="0"/>
    </xf>
    <xf numFmtId="0" fontId="157" fillId="0" borderId="0" xfId="0" applyFont="1" applyAlignment="1">
      <alignment vertical="center"/>
    </xf>
    <xf numFmtId="0" fontId="87" fillId="13" borderId="56" xfId="5" applyFont="1" applyFill="1" applyBorder="1" applyAlignment="1" applyProtection="1">
      <alignment horizontal="center" vertical="center" wrapText="1"/>
      <protection locked="0"/>
    </xf>
    <xf numFmtId="0" fontId="7" fillId="14" borderId="62" xfId="5" applyFont="1" applyFill="1" applyBorder="1" applyAlignment="1" applyProtection="1">
      <alignment horizontal="center" vertical="center"/>
      <protection locked="0"/>
    </xf>
    <xf numFmtId="1" fontId="152" fillId="15" borderId="66" xfId="5" applyNumberFormat="1" applyFont="1" applyFill="1" applyBorder="1" applyAlignment="1">
      <alignment horizontal="center" vertical="center"/>
    </xf>
    <xf numFmtId="0" fontId="158" fillId="16" borderId="61" xfId="5" applyFont="1" applyFill="1" applyBorder="1" applyAlignment="1">
      <alignment horizontal="center" vertical="center" wrapText="1"/>
    </xf>
    <xf numFmtId="0" fontId="60" fillId="18" borderId="56" xfId="5" applyFont="1" applyFill="1" applyBorder="1" applyAlignment="1">
      <alignment horizontal="center" vertical="center" wrapText="1"/>
    </xf>
    <xf numFmtId="166" fontId="7" fillId="15" borderId="60" xfId="0" applyNumberFormat="1" applyFont="1" applyFill="1" applyBorder="1" applyAlignment="1">
      <alignment horizontal="center" vertical="center"/>
    </xf>
    <xf numFmtId="1" fontId="74" fillId="6" borderId="61" xfId="0" applyNumberFormat="1" applyFont="1" applyFill="1" applyBorder="1" applyAlignment="1">
      <alignment horizontal="center" vertical="center" wrapText="1"/>
    </xf>
    <xf numFmtId="0" fontId="158" fillId="16" borderId="56" xfId="5" applyFont="1" applyFill="1" applyBorder="1" applyAlignment="1">
      <alignment horizontal="center" vertical="center" wrapText="1"/>
    </xf>
    <xf numFmtId="0" fontId="159" fillId="0" borderId="0" xfId="0" applyFont="1" applyBorder="1" applyAlignment="1">
      <alignment horizontal="center" vertical="center" wrapText="1"/>
    </xf>
    <xf numFmtId="2" fontId="7" fillId="19" borderId="56" xfId="0" applyNumberFormat="1" applyFont="1" applyFill="1" applyBorder="1" applyAlignment="1" applyProtection="1">
      <alignment horizontal="center" vertical="center"/>
    </xf>
    <xf numFmtId="0" fontId="12" fillId="14" borderId="6" xfId="0" applyFont="1" applyFill="1" applyBorder="1" applyAlignment="1">
      <alignment horizontal="left" vertical="center" wrapText="1" indent="1"/>
    </xf>
    <xf numFmtId="0" fontId="2" fillId="14" borderId="6" xfId="0" quotePrefix="1" applyFont="1" applyFill="1" applyBorder="1" applyAlignment="1">
      <alignment horizontal="center" vertical="center" wrapText="1"/>
    </xf>
    <xf numFmtId="0" fontId="12" fillId="19" borderId="5" xfId="0" applyFont="1" applyFill="1" applyBorder="1" applyAlignment="1">
      <alignment horizontal="left" vertical="center" wrapText="1" indent="1"/>
    </xf>
    <xf numFmtId="0" fontId="12" fillId="19" borderId="5" xfId="0" applyFont="1" applyFill="1" applyBorder="1" applyAlignment="1">
      <alignment horizontal="center" vertical="center" wrapText="1"/>
    </xf>
    <xf numFmtId="0" fontId="2" fillId="19" borderId="5" xfId="0" quotePrefix="1" applyFont="1" applyFill="1" applyBorder="1" applyAlignment="1">
      <alignment horizontal="center" vertical="center" wrapText="1"/>
    </xf>
    <xf numFmtId="0" fontId="12" fillId="20" borderId="5" xfId="0" applyFont="1" applyFill="1" applyBorder="1" applyAlignment="1">
      <alignment horizontal="center" vertical="center" wrapText="1"/>
    </xf>
    <xf numFmtId="0" fontId="12" fillId="21" borderId="5" xfId="0" applyFont="1" applyFill="1" applyBorder="1" applyAlignment="1">
      <alignment horizontal="center" vertical="center" wrapText="1"/>
    </xf>
    <xf numFmtId="0" fontId="12" fillId="18" borderId="5" xfId="0" applyFont="1" applyFill="1" applyBorder="1" applyAlignment="1">
      <alignment horizontal="center" vertical="center" wrapText="1"/>
    </xf>
    <xf numFmtId="0" fontId="12" fillId="22" borderId="5" xfId="0" applyFont="1" applyFill="1" applyBorder="1" applyAlignment="1">
      <alignment horizontal="center" vertical="center" wrapText="1"/>
    </xf>
    <xf numFmtId="0" fontId="12" fillId="15" borderId="5" xfId="0" applyFont="1" applyFill="1" applyBorder="1" applyAlignment="1">
      <alignment horizontal="left" vertical="center" wrapText="1" indent="1"/>
    </xf>
    <xf numFmtId="0" fontId="12" fillId="15" borderId="5" xfId="0" applyFont="1" applyFill="1" applyBorder="1" applyAlignment="1">
      <alignment horizontal="center" vertical="center" wrapText="1"/>
    </xf>
    <xf numFmtId="0" fontId="154" fillId="12" borderId="0" xfId="7" applyFont="1" applyFill="1" applyAlignment="1">
      <alignment horizontal="left" vertical="center" indent="1"/>
    </xf>
    <xf numFmtId="0" fontId="160" fillId="12" borderId="0" xfId="7" applyFont="1" applyFill="1" applyBorder="1" applyAlignment="1">
      <alignment horizontal="center" vertical="center"/>
    </xf>
    <xf numFmtId="0" fontId="154" fillId="12" borderId="0" xfId="7" applyFont="1" applyFill="1" applyBorder="1" applyAlignment="1">
      <alignment vertical="center" wrapText="1"/>
    </xf>
    <xf numFmtId="0" fontId="115" fillId="12" borderId="0" xfId="7" applyFont="1" applyFill="1" applyBorder="1" applyAlignment="1">
      <alignment horizontal="center" vertical="center"/>
    </xf>
    <xf numFmtId="0" fontId="116" fillId="12" borderId="0" xfId="7" applyFont="1" applyFill="1" applyBorder="1" applyAlignment="1">
      <alignment vertical="center" wrapText="1"/>
    </xf>
    <xf numFmtId="0" fontId="22" fillId="14" borderId="35" xfId="7" applyFont="1" applyFill="1" applyBorder="1" applyAlignment="1">
      <alignment horizontal="right" vertical="center"/>
    </xf>
    <xf numFmtId="0" fontId="62" fillId="23" borderId="36" xfId="7" applyFont="1" applyFill="1" applyBorder="1" applyAlignment="1">
      <alignment horizontal="center" vertical="center"/>
    </xf>
    <xf numFmtId="0" fontId="22" fillId="24" borderId="5" xfId="7" applyFont="1" applyFill="1" applyBorder="1" applyAlignment="1">
      <alignment horizontal="center" vertical="center"/>
    </xf>
    <xf numFmtId="0" fontId="161" fillId="24" borderId="37" xfId="7" applyFont="1" applyFill="1" applyBorder="1" applyAlignment="1">
      <alignment horizontal="center" vertical="center"/>
    </xf>
    <xf numFmtId="0" fontId="80" fillId="12" borderId="0" xfId="0" applyFont="1" applyFill="1" applyAlignment="1">
      <alignment horizontal="left" vertical="center" indent="1"/>
    </xf>
    <xf numFmtId="0" fontId="0" fillId="0" borderId="0" xfId="0" quotePrefix="1" applyAlignment="1">
      <alignment vertical="center"/>
    </xf>
    <xf numFmtId="0" fontId="4" fillId="0" borderId="0" xfId="0" quotePrefix="1" applyFont="1" applyBorder="1" applyAlignment="1">
      <alignment horizontal="center" vertical="center"/>
    </xf>
    <xf numFmtId="0" fontId="14" fillId="6" borderId="0" xfId="5" applyFont="1" applyFill="1" applyBorder="1" applyAlignment="1" applyProtection="1">
      <alignment vertical="center"/>
      <protection hidden="1"/>
    </xf>
    <xf numFmtId="0" fontId="34" fillId="6" borderId="0" xfId="5" applyFont="1" applyFill="1" applyBorder="1" applyAlignment="1" applyProtection="1">
      <alignment vertical="center"/>
      <protection hidden="1"/>
    </xf>
    <xf numFmtId="0" fontId="12" fillId="0" borderId="0" xfId="5" applyAlignment="1" applyProtection="1">
      <alignment horizontal="left" vertical="center"/>
      <protection hidden="1"/>
    </xf>
    <xf numFmtId="0" fontId="12" fillId="0" borderId="0" xfId="5" applyAlignment="1" applyProtection="1">
      <alignment vertical="center"/>
      <protection hidden="1"/>
    </xf>
    <xf numFmtId="0" fontId="7" fillId="0" borderId="0" xfId="5" applyFont="1" applyBorder="1" applyAlignment="1" applyProtection="1">
      <alignment vertical="center"/>
      <protection hidden="1"/>
    </xf>
    <xf numFmtId="0" fontId="12" fillId="0" borderId="0" xfId="5" applyProtection="1">
      <protection hidden="1"/>
    </xf>
    <xf numFmtId="0" fontId="12" fillId="0" borderId="0" xfId="5" applyAlignment="1" applyProtection="1">
      <alignment horizontal="right"/>
      <protection hidden="1"/>
    </xf>
    <xf numFmtId="0" fontId="12" fillId="0" borderId="0" xfId="5" applyBorder="1" applyAlignment="1" applyProtection="1">
      <alignment horizontal="right"/>
      <protection hidden="1"/>
    </xf>
    <xf numFmtId="0" fontId="12" fillId="0" borderId="0" xfId="5" applyBorder="1" applyAlignment="1" applyProtection="1">
      <alignment vertical="center"/>
      <protection hidden="1"/>
    </xf>
    <xf numFmtId="0" fontId="14" fillId="6" borderId="0" xfId="5" applyFont="1" applyFill="1" applyBorder="1" applyAlignment="1" applyProtection="1">
      <alignment horizontal="left" vertical="center"/>
      <protection hidden="1"/>
    </xf>
    <xf numFmtId="0" fontId="12" fillId="6" borderId="0" xfId="5" applyFont="1" applyFill="1" applyAlignment="1" applyProtection="1">
      <alignment horizontal="left" vertical="center"/>
      <protection hidden="1"/>
    </xf>
    <xf numFmtId="0" fontId="12" fillId="0" borderId="0" xfId="5" applyFont="1" applyAlignment="1" applyProtection="1">
      <alignment vertical="center"/>
      <protection hidden="1"/>
    </xf>
    <xf numFmtId="0" fontId="12" fillId="0" borderId="0" xfId="5" applyFont="1" applyAlignment="1" applyProtection="1">
      <alignment horizontal="right"/>
      <protection hidden="1"/>
    </xf>
    <xf numFmtId="0" fontId="12" fillId="0" borderId="0" xfId="5" applyFont="1" applyBorder="1" applyProtection="1">
      <protection hidden="1"/>
    </xf>
    <xf numFmtId="0" fontId="19" fillId="0" borderId="0" xfId="5" applyFont="1" applyAlignment="1" applyProtection="1">
      <alignment vertical="center"/>
      <protection hidden="1"/>
    </xf>
    <xf numFmtId="0" fontId="151" fillId="0" borderId="0" xfId="0" applyFont="1" applyBorder="1" applyAlignment="1" applyProtection="1">
      <alignment horizontal="center" vertical="center" wrapText="1"/>
      <protection hidden="1"/>
    </xf>
    <xf numFmtId="2" fontId="7" fillId="15" borderId="56" xfId="5" applyNumberFormat="1" applyFont="1" applyFill="1" applyBorder="1" applyAlignment="1" applyProtection="1">
      <alignment horizontal="center" vertical="center"/>
      <protection hidden="1"/>
    </xf>
    <xf numFmtId="1" fontId="7" fillId="15" borderId="56" xfId="5" applyNumberFormat="1" applyFont="1" applyFill="1" applyBorder="1" applyAlignment="1" applyProtection="1">
      <alignment horizontal="center" vertical="center"/>
      <protection hidden="1"/>
    </xf>
    <xf numFmtId="0" fontId="12" fillId="0" borderId="0" xfId="5" applyBorder="1" applyProtection="1">
      <protection hidden="1"/>
    </xf>
    <xf numFmtId="0" fontId="12" fillId="0" borderId="0" xfId="5" applyFill="1" applyBorder="1" applyAlignment="1" applyProtection="1">
      <alignment vertical="center"/>
      <protection hidden="1"/>
    </xf>
    <xf numFmtId="0" fontId="2" fillId="0" borderId="0" xfId="5" applyFont="1" applyBorder="1" applyProtection="1">
      <protection hidden="1"/>
    </xf>
    <xf numFmtId="0" fontId="4" fillId="0" borderId="0" xfId="5" applyFont="1" applyAlignment="1" applyProtection="1">
      <alignment horizontal="center" vertical="center"/>
      <protection hidden="1"/>
    </xf>
    <xf numFmtId="0" fontId="12" fillId="0" borderId="0" xfId="5" quotePrefix="1" applyAlignment="1">
      <alignment vertical="center"/>
    </xf>
    <xf numFmtId="0" fontId="12" fillId="0" borderId="0" xfId="0" quotePrefix="1" applyFont="1" applyAlignment="1">
      <alignment vertical="center"/>
    </xf>
    <xf numFmtId="14" fontId="47" fillId="9" borderId="14" xfId="0" applyNumberFormat="1" applyFont="1" applyFill="1" applyBorder="1" applyAlignment="1">
      <alignment horizontal="right" wrapText="1"/>
    </xf>
    <xf numFmtId="1" fontId="7" fillId="15" borderId="0" xfId="0" applyNumberFormat="1" applyFont="1" applyFill="1" applyBorder="1" applyAlignment="1">
      <alignment horizontal="center" vertical="center"/>
    </xf>
    <xf numFmtId="0" fontId="162" fillId="0" borderId="0" xfId="0" applyFont="1" applyAlignment="1">
      <alignment horizontal="left" vertical="center" readingOrder="1"/>
    </xf>
    <xf numFmtId="0" fontId="15" fillId="0" borderId="0" xfId="0" applyFont="1" applyFill="1" applyBorder="1" applyAlignment="1">
      <alignment vertical="center"/>
    </xf>
    <xf numFmtId="0" fontId="0" fillId="0" borderId="0" xfId="0" applyFill="1" applyBorder="1" applyAlignment="1">
      <alignment vertical="center"/>
    </xf>
    <xf numFmtId="1" fontId="42" fillId="8" borderId="0" xfId="0" applyNumberFormat="1" applyFont="1" applyFill="1" applyBorder="1" applyAlignment="1">
      <alignment horizontal="center" vertical="center"/>
    </xf>
    <xf numFmtId="1" fontId="42" fillId="6" borderId="0" xfId="0" applyNumberFormat="1" applyFont="1" applyFill="1" applyBorder="1" applyAlignment="1">
      <alignment horizontal="center" vertical="center"/>
    </xf>
    <xf numFmtId="1" fontId="68" fillId="4" borderId="0" xfId="0" applyNumberFormat="1" applyFont="1" applyFill="1" applyBorder="1" applyAlignment="1">
      <alignment horizontal="center" vertical="center"/>
    </xf>
    <xf numFmtId="1" fontId="42" fillId="6" borderId="0" xfId="0" applyNumberFormat="1" applyFont="1" applyFill="1" applyBorder="1" applyAlignment="1">
      <alignment horizontal="center" vertical="center" wrapText="1"/>
    </xf>
    <xf numFmtId="0" fontId="12" fillId="25" borderId="0" xfId="5" applyFill="1" applyBorder="1" applyAlignment="1">
      <alignment vertical="center"/>
    </xf>
    <xf numFmtId="0" fontId="12" fillId="0" borderId="0" xfId="0" applyFont="1" applyFill="1" applyAlignment="1">
      <alignment vertical="center"/>
    </xf>
    <xf numFmtId="0" fontId="148" fillId="0" borderId="3" xfId="0" applyFont="1" applyBorder="1" applyAlignment="1">
      <alignment horizontal="left" vertical="center" indent="1"/>
    </xf>
    <xf numFmtId="0" fontId="0" fillId="26" borderId="4" xfId="0" applyFill="1" applyBorder="1" applyAlignment="1">
      <alignment vertical="center"/>
    </xf>
    <xf numFmtId="0" fontId="15" fillId="26" borderId="3" xfId="0" applyFont="1" applyFill="1" applyBorder="1" applyAlignment="1">
      <alignment vertical="center"/>
    </xf>
    <xf numFmtId="0" fontId="2" fillId="26" borderId="4" xfId="0" applyFont="1" applyFill="1" applyBorder="1" applyAlignment="1">
      <alignment vertical="center" wrapText="1"/>
    </xf>
    <xf numFmtId="0" fontId="14" fillId="26" borderId="35" xfId="0" applyFont="1" applyFill="1" applyBorder="1" applyAlignment="1">
      <alignment vertical="center"/>
    </xf>
    <xf numFmtId="0" fontId="14" fillId="26" borderId="38" xfId="0" applyFont="1" applyFill="1" applyBorder="1" applyAlignment="1">
      <alignment vertical="center"/>
    </xf>
    <xf numFmtId="0" fontId="14" fillId="26" borderId="36" xfId="0" applyFont="1" applyFill="1" applyBorder="1" applyAlignment="1">
      <alignment vertical="center"/>
    </xf>
    <xf numFmtId="0" fontId="12" fillId="26" borderId="35" xfId="5" applyFill="1" applyBorder="1" applyAlignment="1">
      <alignment vertical="center"/>
    </xf>
    <xf numFmtId="0" fontId="12" fillId="26" borderId="38" xfId="5" applyFill="1" applyBorder="1" applyAlignment="1">
      <alignment vertical="center"/>
    </xf>
    <xf numFmtId="0" fontId="12" fillId="26" borderId="36" xfId="5" applyFill="1" applyBorder="1" applyAlignment="1">
      <alignment vertical="center"/>
    </xf>
    <xf numFmtId="0" fontId="11" fillId="0" borderId="62" xfId="5" applyFont="1" applyBorder="1" applyAlignment="1">
      <alignment horizontal="center" textRotation="90" wrapText="1"/>
    </xf>
    <xf numFmtId="0" fontId="12" fillId="0" borderId="0" xfId="5" applyFont="1" applyFill="1" applyBorder="1" applyAlignment="1">
      <alignment horizontal="center" vertical="top"/>
    </xf>
    <xf numFmtId="16" fontId="12" fillId="0" borderId="0" xfId="5" applyNumberFormat="1" applyFont="1" applyBorder="1" applyAlignment="1">
      <alignment horizontal="center" vertical="top"/>
    </xf>
    <xf numFmtId="0" fontId="12" fillId="0" borderId="0" xfId="5" applyAlignment="1">
      <alignment horizontal="left" vertical="center"/>
    </xf>
    <xf numFmtId="14" fontId="47" fillId="0" borderId="14" xfId="0" applyNumberFormat="1" applyFont="1" applyBorder="1" applyAlignment="1">
      <alignment horizontal="right" wrapText="1"/>
    </xf>
    <xf numFmtId="0" fontId="0" fillId="0" borderId="0" xfId="5" applyFont="1" applyBorder="1" applyAlignment="1">
      <alignment vertical="top" wrapText="1"/>
    </xf>
    <xf numFmtId="0" fontId="0" fillId="4" borderId="0" xfId="5" applyFont="1" applyFill="1" applyBorder="1" applyAlignment="1">
      <alignment vertical="top" wrapText="1"/>
    </xf>
    <xf numFmtId="0" fontId="0" fillId="0" borderId="0" xfId="5" applyFont="1" applyAlignment="1">
      <alignment vertical="center"/>
    </xf>
    <xf numFmtId="166" fontId="152" fillId="15" borderId="56" xfId="5" applyNumberFormat="1" applyFont="1" applyFill="1" applyBorder="1" applyAlignment="1">
      <alignment horizontal="center" vertical="center"/>
    </xf>
    <xf numFmtId="166" fontId="152" fillId="3" borderId="56" xfId="5" applyNumberFormat="1" applyFont="1" applyFill="1" applyBorder="1" applyAlignment="1">
      <alignment horizontal="center" vertical="center"/>
    </xf>
    <xf numFmtId="0" fontId="3" fillId="0" borderId="25" xfId="4" applyFill="1" applyBorder="1" applyAlignment="1" applyProtection="1">
      <alignment horizontal="left" vertical="center" wrapText="1" indent="1"/>
    </xf>
    <xf numFmtId="0" fontId="11" fillId="0" borderId="71" xfId="5" applyFont="1" applyBorder="1" applyAlignment="1">
      <alignment textRotation="90" wrapText="1"/>
    </xf>
    <xf numFmtId="0" fontId="1" fillId="0" borderId="0" xfId="5" applyFont="1" applyBorder="1" applyAlignment="1">
      <alignment vertical="top" wrapText="1"/>
    </xf>
    <xf numFmtId="0" fontId="1" fillId="0" borderId="0" xfId="5" applyFont="1" applyBorder="1" applyAlignment="1">
      <alignment vertical="center"/>
    </xf>
    <xf numFmtId="0" fontId="19" fillId="0" borderId="0" xfId="0" applyFont="1" applyAlignment="1" applyProtection="1">
      <alignment horizontal="left" vertical="center" wrapText="1" indent="1"/>
      <protection locked="0"/>
    </xf>
    <xf numFmtId="0" fontId="19" fillId="0" borderId="0" xfId="0" applyFont="1" applyAlignment="1" applyProtection="1">
      <alignment horizontal="left" wrapText="1" indent="1"/>
      <protection locked="0"/>
    </xf>
    <xf numFmtId="0" fontId="7" fillId="0" borderId="0" xfId="0" applyFont="1" applyAlignment="1" applyProtection="1">
      <alignment horizontal="left" vertical="center" wrapText="1" indent="1"/>
      <protection locked="0"/>
    </xf>
    <xf numFmtId="0" fontId="19" fillId="0" borderId="0" xfId="0" applyFont="1" applyAlignment="1">
      <alignment horizontal="left" vertical="center" wrapText="1" indent="1"/>
    </xf>
    <xf numFmtId="0" fontId="80" fillId="12" borderId="0"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50" fillId="2" borderId="0" xfId="0" applyFont="1" applyFill="1" applyBorder="1" applyAlignment="1">
      <alignment horizontal="left" vertical="center" wrapText="1" indent="1"/>
    </xf>
    <xf numFmtId="0" fontId="7" fillId="2" borderId="0" xfId="0" applyFont="1" applyFill="1" applyBorder="1" applyAlignment="1">
      <alignment horizontal="left" vertical="top" wrapText="1" indent="1"/>
    </xf>
    <xf numFmtId="0" fontId="19" fillId="2" borderId="0" xfId="0" applyFont="1" applyFill="1" applyBorder="1" applyAlignment="1">
      <alignment horizontal="left" vertical="top" wrapText="1" indent="1"/>
    </xf>
    <xf numFmtId="0" fontId="7" fillId="0" borderId="0" xfId="0" applyFont="1" applyFill="1" applyAlignment="1" applyProtection="1">
      <alignment horizontal="left" vertical="center" indent="1"/>
    </xf>
    <xf numFmtId="0" fontId="19" fillId="0" borderId="0" xfId="0" applyFont="1" applyAlignment="1" applyProtection="1">
      <alignment horizontal="left" vertical="center" wrapText="1" indent="1"/>
    </xf>
    <xf numFmtId="0" fontId="19" fillId="2" borderId="0" xfId="0" applyFont="1" applyFill="1" applyBorder="1" applyAlignment="1">
      <alignment horizontal="left" wrapText="1" indent="1"/>
    </xf>
    <xf numFmtId="0" fontId="19" fillId="2" borderId="0" xfId="0" applyFont="1" applyFill="1" applyBorder="1" applyAlignment="1">
      <alignment horizontal="left" vertical="center" wrapText="1" indent="1"/>
    </xf>
    <xf numFmtId="0" fontId="40" fillId="2" borderId="0" xfId="0" applyFont="1" applyFill="1" applyBorder="1" applyAlignment="1">
      <alignment horizontal="left" vertical="center" wrapText="1" indent="1"/>
    </xf>
    <xf numFmtId="0" fontId="83" fillId="2" borderId="0" xfId="0" applyFont="1" applyFill="1" applyBorder="1" applyAlignment="1">
      <alignment horizontal="left" vertical="center" wrapText="1" indent="1"/>
    </xf>
    <xf numFmtId="0" fontId="78" fillId="2" borderId="0" xfId="0" applyFont="1" applyFill="1" applyBorder="1" applyAlignment="1">
      <alignment horizontal="left" vertical="center" wrapText="1" indent="1"/>
    </xf>
    <xf numFmtId="0" fontId="23" fillId="2" borderId="0" xfId="0" applyFont="1" applyFill="1" applyBorder="1" applyAlignment="1">
      <alignment horizontal="left" vertical="top" wrapText="1" indent="1"/>
    </xf>
    <xf numFmtId="0" fontId="20" fillId="9" borderId="0" xfId="5" applyFont="1" applyFill="1" applyBorder="1" applyAlignment="1" applyProtection="1">
      <alignment horizontal="left" vertical="center" wrapText="1"/>
      <protection locked="0"/>
    </xf>
    <xf numFmtId="0" fontId="27" fillId="9" borderId="0" xfId="5" applyFont="1" applyFill="1" applyBorder="1" applyAlignment="1" applyProtection="1">
      <alignment horizontal="left" vertical="center" wrapText="1"/>
      <protection locked="0"/>
    </xf>
    <xf numFmtId="0" fontId="48" fillId="0" borderId="0" xfId="5" applyFont="1" applyBorder="1" applyAlignment="1" applyProtection="1">
      <alignment horizontal="left" vertical="center"/>
      <protection locked="0"/>
    </xf>
    <xf numFmtId="0" fontId="80" fillId="12" borderId="39" xfId="0" applyFont="1" applyFill="1" applyBorder="1" applyAlignment="1">
      <alignment horizontal="left" vertical="center" wrapText="1" indent="1"/>
    </xf>
    <xf numFmtId="0" fontId="80" fillId="12" borderId="40" xfId="0" applyFont="1" applyFill="1" applyBorder="1" applyAlignment="1">
      <alignment horizontal="left" vertical="center" wrapText="1" indent="1"/>
    </xf>
    <xf numFmtId="0" fontId="19" fillId="0" borderId="18" xfId="0" applyFont="1" applyBorder="1" applyAlignment="1">
      <alignment horizontal="left" vertical="top" wrapText="1" indent="1"/>
    </xf>
    <xf numFmtId="0" fontId="48" fillId="0" borderId="0" xfId="0" applyFont="1" applyBorder="1" applyAlignment="1">
      <alignment horizontal="left" vertical="center" wrapText="1"/>
    </xf>
    <xf numFmtId="0" fontId="38" fillId="0" borderId="0" xfId="0" applyFont="1" applyFill="1" applyAlignment="1">
      <alignment horizontal="left" indent="1"/>
    </xf>
    <xf numFmtId="0" fontId="48" fillId="0" borderId="4" xfId="0" applyFont="1" applyBorder="1" applyAlignment="1">
      <alignment horizontal="left" vertical="center" wrapText="1"/>
    </xf>
    <xf numFmtId="0" fontId="38" fillId="0" borderId="4" xfId="0" applyFont="1" applyFill="1" applyBorder="1" applyAlignment="1" applyProtection="1">
      <alignment horizontal="center" vertical="center"/>
      <protection locked="0"/>
    </xf>
    <xf numFmtId="0" fontId="7" fillId="0" borderId="35" xfId="0" applyFont="1" applyFill="1" applyBorder="1" applyAlignment="1" applyProtection="1">
      <alignment horizontal="left" vertical="center"/>
      <protection locked="0"/>
    </xf>
    <xf numFmtId="0" fontId="7" fillId="0" borderId="36" xfId="0" applyFont="1" applyFill="1" applyBorder="1" applyAlignment="1" applyProtection="1">
      <alignment horizontal="left" vertical="center"/>
      <protection locked="0"/>
    </xf>
    <xf numFmtId="165" fontId="7" fillId="0" borderId="5" xfId="0" applyNumberFormat="1"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protection locked="0"/>
    </xf>
    <xf numFmtId="0" fontId="7" fillId="0" borderId="12" xfId="0" applyFont="1" applyFill="1" applyBorder="1" applyAlignment="1" applyProtection="1">
      <alignment horizontal="center" vertical="center" wrapText="1"/>
      <protection locked="0"/>
    </xf>
    <xf numFmtId="0" fontId="12" fillId="0" borderId="0" xfId="0" applyFont="1" applyBorder="1" applyAlignment="1">
      <alignment horizontal="left" vertical="top" wrapText="1"/>
    </xf>
    <xf numFmtId="0" fontId="7" fillId="0" borderId="0" xfId="0" applyFont="1" applyFill="1" applyBorder="1" applyAlignment="1">
      <alignment horizontal="right"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 xfId="0" applyFont="1" applyBorder="1" applyAlignment="1">
      <alignment horizontal="center" vertical="center" wrapText="1"/>
    </xf>
    <xf numFmtId="1" fontId="66" fillId="6" borderId="23" xfId="5" applyNumberFormat="1" applyFont="1" applyFill="1" applyBorder="1" applyAlignment="1">
      <alignment horizontal="center" vertical="center"/>
    </xf>
    <xf numFmtId="1" fontId="66" fillId="6" borderId="41" xfId="5" applyNumberFormat="1" applyFont="1" applyFill="1" applyBorder="1" applyAlignment="1">
      <alignment horizontal="center" vertical="center"/>
    </xf>
    <xf numFmtId="1" fontId="66" fillId="6" borderId="27" xfId="5" applyNumberFormat="1" applyFont="1" applyFill="1" applyBorder="1" applyAlignment="1">
      <alignment horizontal="center" vertical="center"/>
    </xf>
    <xf numFmtId="0" fontId="48" fillId="0" borderId="0" xfId="5" applyFont="1" applyBorder="1" applyAlignment="1">
      <alignment horizontal="left" vertical="center" wrapText="1"/>
    </xf>
    <xf numFmtId="0" fontId="48" fillId="0" borderId="4" xfId="5" applyFont="1" applyBorder="1" applyAlignment="1">
      <alignment horizontal="left" vertical="center" wrapText="1"/>
    </xf>
    <xf numFmtId="0" fontId="7" fillId="0" borderId="12" xfId="5" applyFont="1" applyFill="1" applyBorder="1" applyAlignment="1" applyProtection="1">
      <alignment horizontal="center" vertical="center" wrapText="1"/>
      <protection locked="0"/>
    </xf>
    <xf numFmtId="165" fontId="7" fillId="0" borderId="35" xfId="5" applyNumberFormat="1" applyFont="1" applyFill="1" applyBorder="1" applyAlignment="1" applyProtection="1">
      <alignment horizontal="center" vertical="center" wrapText="1"/>
      <protection locked="0"/>
    </xf>
    <xf numFmtId="165" fontId="7" fillId="0" borderId="36" xfId="5" applyNumberFormat="1" applyFont="1" applyFill="1" applyBorder="1" applyAlignment="1" applyProtection="1">
      <alignment horizontal="center" vertical="center" wrapText="1"/>
      <protection locked="0"/>
    </xf>
    <xf numFmtId="0" fontId="7" fillId="0" borderId="4" xfId="5" applyFont="1" applyFill="1" applyBorder="1" applyAlignment="1" applyProtection="1">
      <alignment horizontal="center" vertical="center"/>
      <protection locked="0"/>
    </xf>
    <xf numFmtId="0" fontId="7" fillId="0" borderId="35" xfId="5" applyFont="1" applyFill="1" applyBorder="1" applyAlignment="1" applyProtection="1">
      <alignment horizontal="center" vertical="center"/>
      <protection locked="0"/>
    </xf>
    <xf numFmtId="0" fontId="7" fillId="0" borderId="36" xfId="5" applyFont="1" applyFill="1" applyBorder="1" applyAlignment="1" applyProtection="1">
      <alignment horizontal="center" vertical="center"/>
      <protection locked="0"/>
    </xf>
    <xf numFmtId="0" fontId="60" fillId="18" borderId="63" xfId="5" applyFont="1" applyFill="1" applyBorder="1" applyAlignment="1">
      <alignment horizontal="center" vertical="center" wrapText="1"/>
    </xf>
    <xf numFmtId="0" fontId="60" fillId="18" borderId="0" xfId="5" applyFont="1" applyFill="1" applyBorder="1" applyAlignment="1">
      <alignment horizontal="center" vertical="center" wrapText="1"/>
    </xf>
    <xf numFmtId="0" fontId="12" fillId="7" borderId="0" xfId="5" applyFont="1" applyFill="1" applyBorder="1" applyAlignment="1">
      <alignment horizontal="left" vertical="center"/>
    </xf>
    <xf numFmtId="0" fontId="2" fillId="0" borderId="0" xfId="5" applyFont="1" applyBorder="1" applyAlignment="1">
      <alignment horizontal="left" vertical="center"/>
    </xf>
    <xf numFmtId="0" fontId="12" fillId="0" borderId="0" xfId="5" applyFont="1" applyBorder="1" applyAlignment="1">
      <alignment horizontal="left" vertical="center" wrapText="1"/>
    </xf>
    <xf numFmtId="0" fontId="11" fillId="0" borderId="0" xfId="5" applyFont="1" applyBorder="1" applyAlignment="1">
      <alignment horizontal="center" vertical="center" textRotation="90" wrapText="1"/>
    </xf>
    <xf numFmtId="0" fontId="0" fillId="0" borderId="0" xfId="5" applyFont="1" applyBorder="1" applyAlignment="1">
      <alignment horizontal="left" vertical="center" wrapText="1"/>
    </xf>
    <xf numFmtId="0" fontId="0" fillId="7" borderId="0" xfId="5" applyFont="1" applyFill="1" applyBorder="1" applyAlignment="1">
      <alignment horizontal="left" vertical="center" wrapText="1"/>
    </xf>
    <xf numFmtId="0" fontId="12" fillId="7" borderId="0" xfId="5" applyFont="1" applyFill="1" applyBorder="1" applyAlignment="1">
      <alignment horizontal="left" vertical="center" wrapText="1"/>
    </xf>
    <xf numFmtId="1" fontId="67" fillId="8" borderId="0" xfId="5" applyNumberFormat="1" applyFont="1" applyFill="1" applyBorder="1" applyAlignment="1">
      <alignment horizontal="center" vertical="center"/>
    </xf>
    <xf numFmtId="0" fontId="48" fillId="0" borderId="0" xfId="5" applyFont="1" applyBorder="1" applyAlignment="1" applyProtection="1">
      <alignment horizontal="left" vertical="center" wrapText="1"/>
      <protection locked="0"/>
    </xf>
    <xf numFmtId="0" fontId="48" fillId="0" borderId="4" xfId="5" applyFont="1" applyBorder="1" applyAlignment="1" applyProtection="1">
      <alignment horizontal="left" vertical="center" wrapText="1"/>
      <protection locked="0"/>
    </xf>
    <xf numFmtId="1" fontId="66" fillId="6" borderId="67" xfId="5" applyNumberFormat="1" applyFont="1" applyFill="1" applyBorder="1" applyAlignment="1">
      <alignment horizontal="center" vertical="center"/>
    </xf>
    <xf numFmtId="1" fontId="66" fillId="6" borderId="68" xfId="5" applyNumberFormat="1" applyFont="1" applyFill="1" applyBorder="1" applyAlignment="1">
      <alignment horizontal="center" vertical="center"/>
    </xf>
    <xf numFmtId="1" fontId="66" fillId="6" borderId="69" xfId="5" applyNumberFormat="1" applyFont="1" applyFill="1" applyBorder="1" applyAlignment="1">
      <alignment horizontal="center" vertical="center"/>
    </xf>
    <xf numFmtId="1" fontId="66" fillId="6" borderId="33" xfId="5" applyNumberFormat="1" applyFont="1" applyFill="1" applyBorder="1" applyAlignment="1">
      <alignment horizontal="center" vertical="center"/>
    </xf>
    <xf numFmtId="1" fontId="66" fillId="6" borderId="0" xfId="5" applyNumberFormat="1" applyFont="1" applyFill="1" applyBorder="1" applyAlignment="1">
      <alignment horizontal="center" vertical="center"/>
    </xf>
    <xf numFmtId="1" fontId="66" fillId="6" borderId="34" xfId="5" applyNumberFormat="1" applyFont="1" applyFill="1" applyBorder="1" applyAlignment="1">
      <alignment horizontal="center" vertical="center"/>
    </xf>
    <xf numFmtId="1" fontId="66" fillId="6" borderId="31" xfId="5" applyNumberFormat="1" applyFont="1" applyFill="1" applyBorder="1" applyAlignment="1">
      <alignment horizontal="center" vertical="center"/>
    </xf>
    <xf numFmtId="0" fontId="2" fillId="18" borderId="63" xfId="5" applyFont="1" applyFill="1" applyBorder="1" applyAlignment="1">
      <alignment horizontal="center" vertical="center" wrapText="1"/>
    </xf>
    <xf numFmtId="0" fontId="2" fillId="18" borderId="0" xfId="5" applyFont="1" applyFill="1" applyBorder="1" applyAlignment="1">
      <alignment horizontal="center" vertical="center" wrapText="1"/>
    </xf>
    <xf numFmtId="1" fontId="66" fillId="6" borderId="61" xfId="5" applyNumberFormat="1" applyFont="1" applyFill="1" applyBorder="1" applyAlignment="1">
      <alignment horizontal="center" vertical="center"/>
    </xf>
    <xf numFmtId="1" fontId="66" fillId="6" borderId="70" xfId="5" applyNumberFormat="1" applyFont="1" applyFill="1" applyBorder="1" applyAlignment="1">
      <alignment horizontal="center" vertical="center"/>
    </xf>
    <xf numFmtId="1" fontId="66" fillId="6" borderId="60" xfId="5" applyNumberFormat="1" applyFont="1" applyFill="1" applyBorder="1" applyAlignment="1">
      <alignment horizontal="center" vertical="center"/>
    </xf>
    <xf numFmtId="0" fontId="11" fillId="0" borderId="44" xfId="5" applyFont="1" applyBorder="1" applyAlignment="1">
      <alignment horizontal="center" vertical="center" textRotation="90" wrapText="1"/>
    </xf>
    <xf numFmtId="0" fontId="11" fillId="0" borderId="32" xfId="5" applyFont="1" applyBorder="1" applyAlignment="1">
      <alignment horizontal="center" vertical="center" textRotation="90" wrapText="1"/>
    </xf>
    <xf numFmtId="1" fontId="67" fillId="8" borderId="0" xfId="5" applyNumberFormat="1" applyFont="1" applyFill="1" applyBorder="1" applyAlignment="1" applyProtection="1">
      <alignment horizontal="center" vertical="center"/>
    </xf>
    <xf numFmtId="0" fontId="12" fillId="0" borderId="0" xfId="0" applyFont="1" applyBorder="1" applyAlignment="1">
      <alignment horizontal="left" vertical="center" wrapText="1"/>
    </xf>
    <xf numFmtId="0" fontId="14" fillId="0" borderId="0" xfId="0" applyFont="1" applyBorder="1" applyAlignment="1">
      <alignment horizontal="left" vertical="center" wrapText="1"/>
    </xf>
    <xf numFmtId="1" fontId="42" fillId="8" borderId="0" xfId="0" applyNumberFormat="1" applyFont="1" applyFill="1" applyBorder="1" applyAlignment="1">
      <alignment horizontal="center" vertical="center"/>
    </xf>
    <xf numFmtId="0" fontId="2" fillId="29" borderId="33" xfId="5" applyFont="1" applyFill="1" applyBorder="1" applyAlignment="1">
      <alignment horizontal="center" vertical="center" wrapText="1"/>
    </xf>
    <xf numFmtId="0" fontId="2" fillId="29" borderId="0" xfId="5" applyFont="1" applyFill="1" applyBorder="1" applyAlignment="1">
      <alignment horizontal="center" vertical="center" wrapText="1"/>
    </xf>
    <xf numFmtId="0" fontId="7" fillId="0" borderId="0" xfId="0" applyFont="1" applyBorder="1" applyAlignment="1">
      <alignment horizontal="left" vertical="center"/>
    </xf>
    <xf numFmtId="1" fontId="73" fillId="4" borderId="0" xfId="0" applyNumberFormat="1" applyFont="1" applyFill="1" applyBorder="1" applyAlignment="1">
      <alignment horizontal="center" vertical="center"/>
    </xf>
    <xf numFmtId="0" fontId="14" fillId="7" borderId="0" xfId="0" applyFont="1" applyFill="1" applyBorder="1" applyAlignment="1">
      <alignment horizontal="left" vertical="center"/>
    </xf>
    <xf numFmtId="0" fontId="34" fillId="7" borderId="0" xfId="0" applyFont="1" applyFill="1" applyBorder="1" applyAlignment="1">
      <alignment horizontal="left" vertical="center"/>
    </xf>
    <xf numFmtId="1" fontId="66" fillId="6" borderId="0" xfId="0" applyNumberFormat="1" applyFont="1" applyFill="1" applyBorder="1" applyAlignment="1">
      <alignment horizontal="center" vertical="center"/>
    </xf>
    <xf numFmtId="0" fontId="14" fillId="28" borderId="0" xfId="0" applyFont="1" applyFill="1" applyBorder="1" applyAlignment="1">
      <alignment horizontal="left" vertical="center" wrapText="1"/>
    </xf>
    <xf numFmtId="0" fontId="13" fillId="0" borderId="0" xfId="0" applyFont="1" applyBorder="1" applyAlignment="1">
      <alignment horizontal="right"/>
    </xf>
    <xf numFmtId="2" fontId="7" fillId="15" borderId="56" xfId="0" applyNumberFormat="1" applyFont="1" applyFill="1" applyBorder="1" applyAlignment="1">
      <alignment horizontal="center" vertical="center"/>
    </xf>
    <xf numFmtId="0" fontId="12" fillId="0" borderId="24" xfId="0" applyFont="1" applyBorder="1" applyAlignment="1">
      <alignment horizontal="left" vertical="top" wrapText="1"/>
    </xf>
    <xf numFmtId="0" fontId="13" fillId="0" borderId="41" xfId="0" applyFont="1" applyBorder="1" applyAlignment="1">
      <alignment horizontal="center"/>
    </xf>
    <xf numFmtId="0" fontId="12" fillId="27" borderId="0" xfId="0" applyFont="1" applyFill="1" applyBorder="1" applyAlignment="1">
      <alignment horizontal="left" vertical="center" wrapText="1"/>
    </xf>
    <xf numFmtId="1" fontId="58" fillId="6" borderId="17" xfId="0" applyNumberFormat="1" applyFont="1" applyFill="1" applyBorder="1" applyAlignment="1">
      <alignment horizontal="center" vertical="center"/>
    </xf>
    <xf numFmtId="0" fontId="2" fillId="0" borderId="0" xfId="0" applyFont="1" applyBorder="1" applyAlignment="1">
      <alignment horizontal="left" vertical="center" wrapText="1"/>
    </xf>
    <xf numFmtId="0" fontId="2" fillId="0" borderId="2" xfId="0" applyFont="1" applyBorder="1" applyAlignment="1">
      <alignment horizontal="left" vertical="center" wrapText="1"/>
    </xf>
    <xf numFmtId="1" fontId="66" fillId="6" borderId="56" xfId="0" applyNumberFormat="1" applyFont="1" applyFill="1" applyBorder="1" applyAlignment="1">
      <alignment horizontal="center" vertical="center"/>
    </xf>
    <xf numFmtId="0" fontId="138" fillId="0" borderId="63" xfId="0" applyFont="1" applyBorder="1" applyAlignment="1">
      <alignment horizontal="right" vertical="center"/>
    </xf>
    <xf numFmtId="0" fontId="138" fillId="0" borderId="72" xfId="0" applyFont="1" applyBorder="1" applyAlignment="1">
      <alignment horizontal="right" vertical="center"/>
    </xf>
    <xf numFmtId="0" fontId="7" fillId="0" borderId="12"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left" vertical="center" wrapText="1"/>
      <protection locked="0"/>
    </xf>
    <xf numFmtId="0" fontId="7" fillId="0" borderId="4" xfId="0" applyFont="1" applyFill="1" applyBorder="1" applyAlignment="1" applyProtection="1">
      <alignment vertical="center" wrapText="1"/>
      <protection locked="0"/>
    </xf>
    <xf numFmtId="0" fontId="7" fillId="0" borderId="10" xfId="0" applyFont="1" applyFill="1" applyBorder="1" applyAlignment="1" applyProtection="1">
      <alignment vertical="center" wrapText="1"/>
      <protection locked="0"/>
    </xf>
    <xf numFmtId="0" fontId="38" fillId="0" borderId="0" xfId="0" applyFont="1" applyBorder="1" applyAlignment="1">
      <alignment horizontal="center" vertical="center" wrapText="1"/>
    </xf>
    <xf numFmtId="0" fontId="38" fillId="0" borderId="2" xfId="0" applyFont="1" applyBorder="1" applyAlignment="1">
      <alignment horizontal="center" vertical="center" wrapText="1"/>
    </xf>
    <xf numFmtId="1" fontId="42" fillId="6" borderId="0" xfId="0" applyNumberFormat="1" applyFont="1" applyFill="1" applyBorder="1" applyAlignment="1">
      <alignment horizontal="center" vertical="center"/>
    </xf>
    <xf numFmtId="1" fontId="68" fillId="4" borderId="0" xfId="0" applyNumberFormat="1" applyFont="1" applyFill="1" applyBorder="1" applyAlignment="1">
      <alignment horizontal="center" vertical="center"/>
    </xf>
    <xf numFmtId="0" fontId="19" fillId="0" borderId="0" xfId="0" applyFont="1" applyBorder="1" applyAlignment="1">
      <alignment horizontal="left" vertical="center" wrapText="1"/>
    </xf>
    <xf numFmtId="1" fontId="7" fillId="15" borderId="67" xfId="0" applyNumberFormat="1" applyFont="1" applyFill="1" applyBorder="1" applyAlignment="1">
      <alignment horizontal="center" vertical="center"/>
    </xf>
    <xf numFmtId="1" fontId="7" fillId="15" borderId="69" xfId="0" applyNumberFormat="1" applyFont="1" applyFill="1" applyBorder="1" applyAlignment="1">
      <alignment horizontal="center" vertical="center"/>
    </xf>
    <xf numFmtId="1" fontId="58" fillId="6" borderId="23" xfId="0" applyNumberFormat="1" applyFont="1" applyFill="1" applyBorder="1" applyAlignment="1">
      <alignment horizontal="center" vertical="center"/>
    </xf>
    <xf numFmtId="1" fontId="58" fillId="6" borderId="41" xfId="0" applyNumberFormat="1" applyFont="1" applyFill="1" applyBorder="1" applyAlignment="1">
      <alignment horizontal="center" vertical="center"/>
    </xf>
    <xf numFmtId="1" fontId="58" fillId="6" borderId="27" xfId="0" applyNumberFormat="1" applyFont="1" applyFill="1" applyBorder="1" applyAlignment="1">
      <alignment horizontal="center" vertical="center"/>
    </xf>
    <xf numFmtId="0" fontId="13" fillId="0" borderId="0" xfId="0" applyFont="1" applyBorder="1" applyAlignment="1">
      <alignment horizontal="center"/>
    </xf>
    <xf numFmtId="2" fontId="7" fillId="15" borderId="67" xfId="0" applyNumberFormat="1" applyFont="1" applyFill="1" applyBorder="1" applyAlignment="1">
      <alignment horizontal="center" vertical="center"/>
    </xf>
    <xf numFmtId="2" fontId="7" fillId="15" borderId="69" xfId="0" applyNumberFormat="1" applyFont="1" applyFill="1" applyBorder="1" applyAlignment="1">
      <alignment horizontal="center" vertical="center"/>
    </xf>
    <xf numFmtId="2" fontId="7" fillId="15" borderId="61" xfId="0" applyNumberFormat="1" applyFont="1" applyFill="1" applyBorder="1" applyAlignment="1">
      <alignment horizontal="center" vertical="center"/>
    </xf>
    <xf numFmtId="2" fontId="7" fillId="15" borderId="60" xfId="0" applyNumberFormat="1" applyFont="1" applyFill="1" applyBorder="1" applyAlignment="1">
      <alignment horizontal="center" vertical="center"/>
    </xf>
    <xf numFmtId="0" fontId="138" fillId="0" borderId="0" xfId="0" applyFont="1" applyBorder="1" applyAlignment="1">
      <alignment horizontal="right" vertical="center" wrapText="1"/>
    </xf>
    <xf numFmtId="0" fontId="130" fillId="11" borderId="45" xfId="0" applyFont="1" applyFill="1" applyBorder="1" applyAlignment="1">
      <alignment horizontal="left" vertical="center" wrapText="1" indent="1"/>
    </xf>
    <xf numFmtId="0" fontId="12" fillId="0" borderId="0" xfId="0" applyFont="1" applyBorder="1" applyAlignment="1">
      <alignment horizontal="left" wrapText="1"/>
    </xf>
    <xf numFmtId="0" fontId="7" fillId="0" borderId="35" xfId="0" applyFont="1" applyBorder="1" applyAlignment="1">
      <alignment horizontal="right" vertical="center" wrapText="1"/>
    </xf>
    <xf numFmtId="0" fontId="7" fillId="0" borderId="38" xfId="0" applyFont="1" applyBorder="1" applyAlignment="1">
      <alignment horizontal="right" vertical="center" wrapText="1"/>
    </xf>
    <xf numFmtId="0" fontId="7" fillId="0" borderId="36" xfId="0" applyFont="1" applyBorder="1" applyAlignment="1">
      <alignment horizontal="right" vertical="center" wrapText="1"/>
    </xf>
    <xf numFmtId="0" fontId="7" fillId="0" borderId="35" xfId="0" applyFont="1" applyFill="1" applyBorder="1" applyAlignment="1" applyProtection="1">
      <alignment horizontal="center" vertical="center" wrapText="1"/>
      <protection locked="0"/>
    </xf>
    <xf numFmtId="0" fontId="7" fillId="0" borderId="36" xfId="0" applyFont="1" applyFill="1" applyBorder="1" applyAlignment="1" applyProtection="1">
      <alignment horizontal="center" vertical="center" wrapText="1"/>
      <protection locked="0"/>
    </xf>
    <xf numFmtId="165" fontId="7" fillId="0" borderId="35" xfId="0" applyNumberFormat="1" applyFont="1" applyFill="1" applyBorder="1" applyAlignment="1" applyProtection="1">
      <alignment horizontal="center" vertical="center" wrapText="1"/>
      <protection locked="0"/>
    </xf>
    <xf numFmtId="165" fontId="7" fillId="0" borderId="36" xfId="0" applyNumberFormat="1"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29" fillId="0" borderId="0" xfId="0" applyFont="1" applyBorder="1" applyAlignment="1">
      <alignment horizontal="center" vertical="center"/>
    </xf>
    <xf numFmtId="0" fontId="61" fillId="0" borderId="4" xfId="0" applyFont="1" applyFill="1" applyBorder="1" applyAlignment="1" applyProtection="1">
      <alignment horizontal="left" vertical="center" wrapText="1"/>
      <protection locked="0"/>
    </xf>
    <xf numFmtId="0" fontId="61" fillId="0" borderId="10" xfId="0" applyFont="1" applyFill="1" applyBorder="1" applyAlignment="1" applyProtection="1">
      <alignment horizontal="left" vertical="center" wrapText="1"/>
      <protection locked="0"/>
    </xf>
    <xf numFmtId="0" fontId="7" fillId="0" borderId="35" xfId="0" applyFont="1" applyFill="1" applyBorder="1" applyAlignment="1" applyProtection="1">
      <alignment horizontal="left" vertical="center" wrapText="1"/>
      <protection locked="0"/>
    </xf>
    <xf numFmtId="0" fontId="7" fillId="0" borderId="36" xfId="0" applyFont="1" applyFill="1" applyBorder="1" applyAlignment="1" applyProtection="1">
      <alignment horizontal="left" vertical="center" wrapText="1"/>
      <protection locked="0"/>
    </xf>
    <xf numFmtId="0" fontId="15" fillId="25" borderId="0" xfId="5" applyFont="1" applyFill="1" applyBorder="1" applyAlignment="1">
      <alignment vertical="center" wrapText="1"/>
    </xf>
    <xf numFmtId="0" fontId="0" fillId="25" borderId="0" xfId="0" applyFill="1" applyBorder="1" applyAlignment="1">
      <alignment vertical="center" wrapText="1"/>
    </xf>
    <xf numFmtId="0" fontId="14" fillId="6" borderId="0" xfId="5" applyFont="1" applyFill="1" applyBorder="1" applyAlignment="1" applyProtection="1">
      <alignment vertical="top"/>
      <protection hidden="1"/>
    </xf>
    <xf numFmtId="0" fontId="14" fillId="0" borderId="0" xfId="5" applyFont="1" applyBorder="1" applyAlignment="1" applyProtection="1">
      <alignment horizontal="left" vertical="center" wrapText="1"/>
      <protection hidden="1"/>
    </xf>
    <xf numFmtId="1" fontId="6" fillId="8" borderId="0" xfId="5" applyNumberFormat="1" applyFont="1" applyFill="1" applyBorder="1" applyAlignment="1" applyProtection="1">
      <alignment horizontal="center" vertical="center"/>
      <protection hidden="1"/>
    </xf>
    <xf numFmtId="0" fontId="7" fillId="0" borderId="0" xfId="5" applyFont="1" applyBorder="1" applyAlignment="1" applyProtection="1">
      <alignment horizontal="left" vertical="center"/>
      <protection hidden="1"/>
    </xf>
    <xf numFmtId="1" fontId="18" fillId="6" borderId="0" xfId="5" applyNumberFormat="1" applyFont="1" applyFill="1" applyBorder="1" applyAlignment="1" applyProtection="1">
      <alignment horizontal="center" vertical="center"/>
      <protection hidden="1"/>
    </xf>
    <xf numFmtId="1" fontId="44" fillId="4" borderId="0" xfId="5" applyNumberFormat="1" applyFont="1" applyFill="1" applyBorder="1" applyAlignment="1" applyProtection="1">
      <alignment horizontal="center" vertical="center"/>
      <protection hidden="1"/>
    </xf>
    <xf numFmtId="0" fontId="14" fillId="6" borderId="0" xfId="5" applyFont="1" applyFill="1" applyBorder="1" applyAlignment="1" applyProtection="1">
      <alignment horizontal="left" vertical="center"/>
      <protection hidden="1"/>
    </xf>
    <xf numFmtId="0" fontId="34" fillId="6" borderId="0" xfId="5" applyFont="1" applyFill="1" applyBorder="1" applyAlignment="1" applyProtection="1">
      <alignment horizontal="left" vertical="center"/>
      <protection hidden="1"/>
    </xf>
    <xf numFmtId="1" fontId="42" fillId="6" borderId="23" xfId="5" applyNumberFormat="1" applyFont="1" applyFill="1" applyBorder="1" applyAlignment="1" applyProtection="1">
      <alignment horizontal="center" vertical="center"/>
      <protection hidden="1"/>
    </xf>
    <xf numFmtId="1" fontId="42" fillId="6" borderId="27" xfId="5" applyNumberFormat="1" applyFont="1" applyFill="1" applyBorder="1" applyAlignment="1" applyProtection="1">
      <alignment horizontal="center" vertical="center"/>
      <protection hidden="1"/>
    </xf>
    <xf numFmtId="0" fontId="29" fillId="0" borderId="4" xfId="5" applyFont="1" applyFill="1" applyBorder="1" applyAlignment="1">
      <alignment horizontal="center" vertical="center"/>
    </xf>
    <xf numFmtId="0" fontId="29" fillId="0" borderId="10" xfId="5" applyFont="1" applyFill="1" applyBorder="1" applyAlignment="1">
      <alignment horizontal="center" vertical="center"/>
    </xf>
    <xf numFmtId="0" fontId="29" fillId="0" borderId="12" xfId="5" applyFont="1" applyFill="1" applyBorder="1" applyAlignment="1">
      <alignment horizontal="center" vertical="center"/>
    </xf>
    <xf numFmtId="0" fontId="29" fillId="0" borderId="13" xfId="5" applyFont="1" applyFill="1" applyBorder="1" applyAlignment="1">
      <alignment horizontal="center" vertical="center"/>
    </xf>
    <xf numFmtId="0" fontId="2" fillId="18" borderId="66" xfId="5" applyFont="1" applyFill="1" applyBorder="1" applyAlignment="1">
      <alignment horizontal="center" vertical="center" wrapText="1"/>
    </xf>
    <xf numFmtId="0" fontId="2" fillId="18" borderId="57" xfId="5" applyFont="1" applyFill="1" applyBorder="1" applyAlignment="1">
      <alignment horizontal="center" vertical="center" wrapText="1"/>
    </xf>
    <xf numFmtId="0" fontId="163" fillId="0" borderId="12" xfId="5" applyFont="1" applyBorder="1" applyAlignment="1">
      <alignment vertical="center" wrapText="1"/>
    </xf>
    <xf numFmtId="0" fontId="164" fillId="0" borderId="12" xfId="0" applyFont="1" applyBorder="1" applyAlignment="1">
      <alignment vertical="center" wrapText="1"/>
    </xf>
    <xf numFmtId="0" fontId="5" fillId="0" borderId="0" xfId="5" applyFont="1" applyBorder="1" applyAlignment="1">
      <alignment horizontal="center" vertical="center" wrapText="1"/>
    </xf>
    <xf numFmtId="165" fontId="7" fillId="0" borderId="5" xfId="5" applyNumberFormat="1" applyFont="1" applyFill="1" applyBorder="1" applyAlignment="1" applyProtection="1">
      <alignment horizontal="center" vertical="center" wrapText="1"/>
      <protection locked="0"/>
    </xf>
    <xf numFmtId="0" fontId="7" fillId="0" borderId="5" xfId="5" applyFont="1" applyFill="1" applyBorder="1" applyAlignment="1" applyProtection="1">
      <alignment horizontal="left" vertical="center"/>
      <protection locked="0"/>
    </xf>
    <xf numFmtId="0" fontId="7" fillId="0" borderId="0" xfId="5" applyFont="1" applyBorder="1" applyAlignment="1">
      <alignment horizontal="center" vertical="center"/>
    </xf>
    <xf numFmtId="0" fontId="12" fillId="0" borderId="0" xfId="5" applyBorder="1" applyAlignment="1">
      <alignment horizontal="center" vertical="center"/>
    </xf>
    <xf numFmtId="0" fontId="12" fillId="0" borderId="0" xfId="0" applyFont="1" applyFill="1" applyBorder="1" applyAlignment="1">
      <alignment horizontal="left" vertical="center" wrapText="1"/>
    </xf>
    <xf numFmtId="1" fontId="6" fillId="0" borderId="0" xfId="0" applyNumberFormat="1" applyFont="1" applyFill="1" applyBorder="1" applyAlignment="1">
      <alignment horizontal="center" vertical="center"/>
    </xf>
    <xf numFmtId="1" fontId="44" fillId="0" borderId="0" xfId="0" applyNumberFormat="1" applyFont="1" applyFill="1" applyBorder="1" applyAlignment="1">
      <alignment horizontal="center" vertical="center"/>
    </xf>
    <xf numFmtId="1" fontId="18" fillId="0" borderId="0" xfId="0" applyNumberFormat="1" applyFont="1" applyFill="1" applyBorder="1" applyAlignment="1">
      <alignment horizontal="center" vertical="center"/>
    </xf>
    <xf numFmtId="0" fontId="19" fillId="0" borderId="0" xfId="0" applyFont="1" applyFill="1" applyBorder="1" applyAlignment="1">
      <alignment horizontal="left" vertical="center" wrapText="1"/>
    </xf>
    <xf numFmtId="1" fontId="42" fillId="0" borderId="0" xfId="0" applyNumberFormat="1" applyFont="1" applyFill="1" applyBorder="1" applyAlignment="1">
      <alignment horizontal="center" vertical="center"/>
    </xf>
    <xf numFmtId="1" fontId="73"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 fontId="73" fillId="4" borderId="23" xfId="0" applyNumberFormat="1" applyFont="1" applyFill="1" applyBorder="1" applyAlignment="1">
      <alignment horizontal="center" vertical="center"/>
    </xf>
    <xf numFmtId="1" fontId="73" fillId="4" borderId="30" xfId="0" applyNumberFormat="1" applyFont="1" applyFill="1" applyBorder="1" applyAlignment="1">
      <alignment horizontal="center" vertical="center"/>
    </xf>
    <xf numFmtId="1" fontId="73" fillId="4" borderId="47" xfId="0" applyNumberFormat="1" applyFont="1" applyFill="1" applyBorder="1" applyAlignment="1">
      <alignment horizontal="center" vertical="center"/>
    </xf>
    <xf numFmtId="1" fontId="73" fillId="4" borderId="41" xfId="0" applyNumberFormat="1" applyFont="1" applyFill="1" applyBorder="1" applyAlignment="1">
      <alignment horizontal="center" vertical="center"/>
    </xf>
    <xf numFmtId="1" fontId="73" fillId="4" borderId="46" xfId="0" applyNumberFormat="1" applyFont="1" applyFill="1" applyBorder="1" applyAlignment="1">
      <alignment horizontal="center" vertical="center"/>
    </xf>
    <xf numFmtId="0" fontId="7" fillId="0" borderId="0" xfId="0" applyFont="1" applyFill="1" applyBorder="1" applyAlignment="1">
      <alignment horizontal="left" vertical="center"/>
    </xf>
    <xf numFmtId="0" fontId="15" fillId="7" borderId="0" xfId="0" applyFont="1" applyFill="1" applyBorder="1" applyAlignment="1">
      <alignment horizontal="left" vertical="center" wrapText="1"/>
    </xf>
    <xf numFmtId="1" fontId="73" fillId="19" borderId="23" xfId="0" applyNumberFormat="1" applyFont="1" applyFill="1" applyBorder="1" applyAlignment="1">
      <alignment horizontal="center" vertical="center"/>
    </xf>
    <xf numFmtId="1" fontId="73" fillId="19" borderId="41" xfId="0" applyNumberFormat="1" applyFont="1" applyFill="1" applyBorder="1" applyAlignment="1">
      <alignment horizontal="center" vertical="center"/>
    </xf>
    <xf numFmtId="1" fontId="73" fillId="19" borderId="46" xfId="0" applyNumberFormat="1" applyFont="1" applyFill="1" applyBorder="1" applyAlignment="1">
      <alignment horizontal="center" vertical="center"/>
    </xf>
    <xf numFmtId="1" fontId="52" fillId="0" borderId="0" xfId="0" applyNumberFormat="1" applyFont="1" applyFill="1" applyBorder="1" applyAlignment="1">
      <alignment horizontal="center" vertical="center" wrapText="1"/>
    </xf>
    <xf numFmtId="0" fontId="0" fillId="0" borderId="0" xfId="0" applyAlignment="1">
      <alignment horizontal="center" vertical="center"/>
    </xf>
    <xf numFmtId="1" fontId="73" fillId="4" borderId="42" xfId="0" applyNumberFormat="1" applyFont="1" applyFill="1" applyBorder="1" applyAlignment="1">
      <alignment horizontal="center" vertical="center"/>
    </xf>
    <xf numFmtId="1" fontId="73" fillId="4" borderId="43" xfId="0" applyNumberFormat="1" applyFont="1" applyFill="1" applyBorder="1" applyAlignment="1">
      <alignment horizontal="center" vertical="center"/>
    </xf>
    <xf numFmtId="1" fontId="73" fillId="4" borderId="0" xfId="5" applyNumberFormat="1" applyFont="1" applyFill="1" applyBorder="1" applyAlignment="1">
      <alignment horizontal="center" vertical="center"/>
    </xf>
    <xf numFmtId="1" fontId="66" fillId="8" borderId="0" xfId="5" applyNumberFormat="1" applyFont="1" applyFill="1" applyBorder="1" applyAlignment="1">
      <alignment horizontal="center" vertical="center"/>
    </xf>
    <xf numFmtId="0" fontId="34" fillId="0" borderId="0" xfId="0" applyFont="1" applyFill="1" applyBorder="1" applyAlignment="1">
      <alignment horizontal="left" vertical="center"/>
    </xf>
    <xf numFmtId="1" fontId="66" fillId="8" borderId="0" xfId="0" applyNumberFormat="1" applyFont="1" applyFill="1" applyBorder="1" applyAlignment="1">
      <alignment horizontal="center" vertical="center" wrapText="1"/>
    </xf>
    <xf numFmtId="0" fontId="14" fillId="0" borderId="0" xfId="0" applyFont="1" applyAlignment="1">
      <alignment horizontal="center" vertical="center"/>
    </xf>
    <xf numFmtId="0" fontId="130" fillId="0" borderId="0" xfId="0" applyFont="1" applyFill="1" applyAlignment="1">
      <alignment horizontal="center"/>
    </xf>
    <xf numFmtId="0" fontId="15" fillId="0" borderId="0" xfId="0" applyFont="1" applyBorder="1" applyAlignment="1">
      <alignment horizontal="center" vertical="center"/>
    </xf>
    <xf numFmtId="0" fontId="15" fillId="0" borderId="2" xfId="0" applyFont="1" applyBorder="1" applyAlignment="1">
      <alignment horizontal="center"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1" fontId="73" fillId="4" borderId="27" xfId="0" applyNumberFormat="1" applyFont="1" applyFill="1" applyBorder="1" applyAlignment="1">
      <alignment horizontal="center" vertical="center"/>
    </xf>
    <xf numFmtId="0" fontId="2" fillId="7" borderId="0" xfId="0" applyFont="1" applyFill="1" applyBorder="1" applyAlignment="1">
      <alignment horizontal="left" vertical="top" wrapText="1"/>
    </xf>
    <xf numFmtId="0" fontId="28" fillId="0" borderId="0" xfId="0" applyFont="1" applyBorder="1" applyAlignment="1">
      <alignment horizontal="left" vertical="center" wrapText="1"/>
    </xf>
    <xf numFmtId="0" fontId="7" fillId="0" borderId="35"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horizontal="left" vertical="center" wrapText="1"/>
    </xf>
    <xf numFmtId="1" fontId="66" fillId="0" borderId="0" xfId="5" applyNumberFormat="1"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24" xfId="0" applyFont="1" applyFill="1" applyBorder="1" applyAlignment="1">
      <alignment horizontal="left" vertical="top" wrapText="1"/>
    </xf>
    <xf numFmtId="1" fontId="70" fillId="4" borderId="0" xfId="5" applyNumberFormat="1" applyFont="1" applyFill="1" applyBorder="1" applyAlignment="1">
      <alignment horizontal="center" vertical="center"/>
    </xf>
    <xf numFmtId="0" fontId="60" fillId="0" borderId="33" xfId="5" applyFont="1" applyFill="1" applyBorder="1" applyAlignment="1">
      <alignment horizontal="center" vertical="center" wrapText="1"/>
    </xf>
    <xf numFmtId="0" fontId="60" fillId="0" borderId="0" xfId="5" applyFont="1" applyFill="1" applyBorder="1" applyAlignment="1">
      <alignment horizontal="center" vertical="center" wrapText="1"/>
    </xf>
    <xf numFmtId="1" fontId="66" fillId="0" borderId="23" xfId="5" applyNumberFormat="1" applyFont="1" applyFill="1" applyBorder="1" applyAlignment="1">
      <alignment horizontal="center" vertical="center"/>
    </xf>
    <xf numFmtId="0" fontId="0" fillId="0" borderId="41" xfId="0" applyFill="1" applyBorder="1"/>
    <xf numFmtId="0" fontId="0" fillId="0" borderId="27" xfId="0" applyFill="1" applyBorder="1"/>
    <xf numFmtId="0" fontId="11" fillId="0" borderId="0" xfId="5" applyFont="1" applyFill="1" applyBorder="1" applyAlignment="1">
      <alignment horizontal="center" vertical="center" textRotation="90" wrapText="1"/>
    </xf>
    <xf numFmtId="0" fontId="13" fillId="0" borderId="4" xfId="0" applyFont="1" applyBorder="1" applyAlignment="1">
      <alignment horizontal="right" vertical="center"/>
    </xf>
    <xf numFmtId="0" fontId="13" fillId="0" borderId="10" xfId="0" applyFont="1" applyBorder="1" applyAlignment="1">
      <alignment horizontal="right" vertical="center"/>
    </xf>
    <xf numFmtId="0" fontId="91" fillId="0" borderId="0" xfId="0" applyFont="1" applyAlignment="1">
      <alignment horizontal="left" wrapText="1" readingOrder="1"/>
    </xf>
    <xf numFmtId="0" fontId="12" fillId="0" borderId="0" xfId="5" applyFont="1" applyBorder="1" applyAlignment="1">
      <alignment horizontal="left" vertical="top" wrapText="1"/>
    </xf>
    <xf numFmtId="0" fontId="12" fillId="0" borderId="0" xfId="5" applyBorder="1" applyAlignment="1">
      <alignment horizontal="left" vertical="top" wrapText="1"/>
    </xf>
    <xf numFmtId="0" fontId="60" fillId="18" borderId="61" xfId="5" applyFont="1" applyFill="1" applyBorder="1" applyAlignment="1">
      <alignment horizontal="center" vertical="center"/>
    </xf>
    <xf numFmtId="0" fontId="60" fillId="18" borderId="70" xfId="5" applyFont="1" applyFill="1" applyBorder="1" applyAlignment="1">
      <alignment horizontal="center" vertical="center"/>
    </xf>
    <xf numFmtId="0" fontId="7" fillId="0" borderId="35" xfId="5" applyFont="1" applyFill="1" applyBorder="1" applyAlignment="1" applyProtection="1">
      <alignment horizontal="left" vertical="center"/>
      <protection locked="0"/>
    </xf>
    <xf numFmtId="0" fontId="7" fillId="0" borderId="36" xfId="5" applyFont="1" applyFill="1" applyBorder="1" applyAlignment="1" applyProtection="1">
      <alignment horizontal="left" vertical="center"/>
      <protection locked="0"/>
    </xf>
    <xf numFmtId="0" fontId="14" fillId="0" borderId="0" xfId="0" applyFont="1" applyBorder="1" applyAlignment="1">
      <alignment horizontal="center" vertical="center"/>
    </xf>
    <xf numFmtId="0" fontId="7" fillId="0" borderId="38" xfId="0" applyFont="1" applyFill="1" applyBorder="1" applyAlignment="1" applyProtection="1">
      <alignment horizontal="left" vertical="center"/>
      <protection locked="0"/>
    </xf>
    <xf numFmtId="0" fontId="13" fillId="26" borderId="4" xfId="0" applyFont="1" applyFill="1" applyBorder="1" applyAlignment="1">
      <alignment horizontal="center" vertical="center"/>
    </xf>
    <xf numFmtId="0" fontId="13" fillId="26" borderId="10" xfId="0" applyFont="1" applyFill="1" applyBorder="1" applyAlignment="1">
      <alignment horizontal="center" vertical="center"/>
    </xf>
    <xf numFmtId="0" fontId="15" fillId="0" borderId="0" xfId="0" applyFont="1" applyBorder="1" applyAlignment="1">
      <alignment horizontal="left" vertical="center" wrapText="1"/>
    </xf>
    <xf numFmtId="0" fontId="12" fillId="0" borderId="0" xfId="0" applyFont="1" applyBorder="1" applyAlignment="1">
      <alignment horizontal="right" vertical="center" wrapText="1"/>
    </xf>
    <xf numFmtId="1" fontId="42" fillId="4" borderId="0" xfId="0" applyNumberFormat="1" applyFont="1" applyFill="1" applyBorder="1" applyAlignment="1">
      <alignment horizontal="center" vertical="center"/>
    </xf>
    <xf numFmtId="165" fontId="7" fillId="0" borderId="38" xfId="5" applyNumberFormat="1"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protection locked="0"/>
    </xf>
    <xf numFmtId="0" fontId="7" fillId="0" borderId="35"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7" fillId="0" borderId="36" xfId="0" applyFont="1" applyFill="1" applyBorder="1" applyAlignment="1" applyProtection="1">
      <alignment horizontal="center" vertical="center"/>
      <protection locked="0"/>
    </xf>
    <xf numFmtId="168" fontId="7" fillId="0" borderId="33" xfId="0" quotePrefix="1" applyNumberFormat="1" applyFont="1" applyFill="1" applyBorder="1" applyAlignment="1" applyProtection="1">
      <alignment horizontal="center" vertical="center"/>
      <protection locked="0"/>
    </xf>
    <xf numFmtId="168" fontId="7" fillId="0" borderId="0" xfId="0" quotePrefix="1" applyNumberFormat="1" applyFont="1" applyFill="1" applyBorder="1" applyAlignment="1" applyProtection="1">
      <alignment horizontal="center" vertical="center"/>
      <protection locked="0"/>
    </xf>
    <xf numFmtId="0" fontId="12" fillId="7" borderId="0" xfId="0" applyFont="1" applyFill="1" applyBorder="1" applyAlignment="1">
      <alignment horizontal="left" vertical="center"/>
    </xf>
    <xf numFmtId="0" fontId="32" fillId="0" borderId="0" xfId="0" applyFont="1" applyBorder="1" applyAlignment="1">
      <alignment horizontal="left" vertical="center" wrapText="1"/>
    </xf>
    <xf numFmtId="0" fontId="4" fillId="7" borderId="0" xfId="0" applyFont="1" applyFill="1" applyBorder="1" applyAlignment="1">
      <alignment horizontal="left" vertical="center"/>
    </xf>
    <xf numFmtId="0" fontId="12" fillId="0" borderId="0" xfId="5" applyFont="1" applyBorder="1" applyAlignment="1">
      <alignment horizontal="right" vertical="center" wrapText="1"/>
    </xf>
    <xf numFmtId="0" fontId="2" fillId="7" borderId="0" xfId="5" applyFont="1" applyFill="1" applyBorder="1" applyAlignment="1">
      <alignment vertical="center"/>
    </xf>
    <xf numFmtId="0" fontId="12" fillId="0" borderId="0" xfId="0" applyFont="1" applyAlignment="1">
      <alignment horizontal="right" vertical="center"/>
    </xf>
    <xf numFmtId="0" fontId="60" fillId="18" borderId="61" xfId="5" applyFont="1" applyFill="1" applyBorder="1" applyAlignment="1">
      <alignment horizontal="center" vertical="center" wrapText="1"/>
    </xf>
    <xf numFmtId="0" fontId="60" fillId="18" borderId="60" xfId="5" applyFont="1" applyFill="1" applyBorder="1" applyAlignment="1">
      <alignment horizontal="center" vertical="center" wrapText="1"/>
    </xf>
    <xf numFmtId="0" fontId="14" fillId="0" borderId="0" xfId="5" applyFont="1" applyBorder="1" applyAlignment="1">
      <alignment horizontal="center" textRotation="90" wrapText="1"/>
    </xf>
    <xf numFmtId="0" fontId="14" fillId="0" borderId="0" xfId="5" applyFont="1" applyBorder="1" applyAlignment="1">
      <alignment horizontal="center" vertical="center" wrapText="1"/>
    </xf>
    <xf numFmtId="0" fontId="122" fillId="0" borderId="0" xfId="4" applyFont="1" applyBorder="1" applyAlignment="1" applyProtection="1">
      <alignment horizontal="center" vertical="center" wrapText="1"/>
    </xf>
    <xf numFmtId="0" fontId="22" fillId="0" borderId="12" xfId="5" applyFont="1" applyBorder="1" applyAlignment="1">
      <alignment horizontal="left" vertical="center" wrapText="1"/>
    </xf>
    <xf numFmtId="0" fontId="19" fillId="0" borderId="0" xfId="5" applyFont="1" applyBorder="1" applyAlignment="1">
      <alignment horizontal="left" vertical="top" wrapText="1"/>
    </xf>
    <xf numFmtId="0" fontId="15" fillId="20" borderId="11" xfId="0" applyFont="1" applyFill="1" applyBorder="1" applyAlignment="1">
      <alignment horizontal="left" vertical="center" wrapText="1" indent="1"/>
    </xf>
    <xf numFmtId="0" fontId="15" fillId="20" borderId="13" xfId="0" applyFont="1" applyFill="1" applyBorder="1" applyAlignment="1">
      <alignment horizontal="left" vertical="center" wrapText="1" indent="1"/>
    </xf>
    <xf numFmtId="0" fontId="15" fillId="20" borderId="3" xfId="0" applyFont="1" applyFill="1" applyBorder="1" applyAlignment="1">
      <alignment horizontal="left" vertical="center" wrapText="1" indent="1"/>
    </xf>
    <xf numFmtId="0" fontId="15" fillId="20" borderId="10" xfId="0" applyFont="1" applyFill="1" applyBorder="1" applyAlignment="1">
      <alignment horizontal="left" vertical="center" wrapText="1" indent="1"/>
    </xf>
    <xf numFmtId="0" fontId="12" fillId="20" borderId="52" xfId="0" applyFont="1" applyFill="1" applyBorder="1" applyAlignment="1">
      <alignment horizontal="left" vertical="center" wrapText="1" indent="1"/>
    </xf>
    <xf numFmtId="0" fontId="12" fillId="20" borderId="6" xfId="0" applyFont="1" applyFill="1" applyBorder="1" applyAlignment="1">
      <alignment horizontal="left" vertical="center" wrapText="1" indent="1"/>
    </xf>
    <xf numFmtId="0" fontId="15" fillId="15" borderId="35" xfId="0" applyFont="1" applyFill="1" applyBorder="1" applyAlignment="1">
      <alignment horizontal="left" vertical="center" wrapText="1" indent="1"/>
    </xf>
    <xf numFmtId="0" fontId="15" fillId="15" borderId="36" xfId="0" applyFont="1" applyFill="1" applyBorder="1" applyAlignment="1">
      <alignment horizontal="left" vertical="center" wrapText="1" indent="1"/>
    </xf>
    <xf numFmtId="0" fontId="12" fillId="15" borderId="35" xfId="0" applyFont="1" applyFill="1" applyBorder="1" applyAlignment="1">
      <alignment horizontal="left" vertical="center" wrapText="1" indent="1"/>
    </xf>
    <xf numFmtId="0" fontId="12" fillId="15" borderId="38" xfId="0" applyFont="1" applyFill="1" applyBorder="1" applyAlignment="1">
      <alignment horizontal="left" vertical="center" wrapText="1" indent="1"/>
    </xf>
    <xf numFmtId="0" fontId="12" fillId="15" borderId="36" xfId="0" applyFont="1" applyFill="1" applyBorder="1" applyAlignment="1">
      <alignment horizontal="left" vertical="center" wrapText="1" indent="1"/>
    </xf>
    <xf numFmtId="0" fontId="123" fillId="0" borderId="12" xfId="5" applyFont="1" applyBorder="1" applyAlignment="1">
      <alignment horizontal="left" vertical="center" wrapText="1" indent="1"/>
    </xf>
    <xf numFmtId="0" fontId="15" fillId="18" borderId="11" xfId="0" applyFont="1" applyFill="1" applyBorder="1" applyAlignment="1">
      <alignment horizontal="left" vertical="center" wrapText="1" indent="1"/>
    </xf>
    <xf numFmtId="0" fontId="15" fillId="18" borderId="13" xfId="0" applyFont="1" applyFill="1" applyBorder="1" applyAlignment="1">
      <alignment horizontal="left" vertical="center" wrapText="1" indent="1"/>
    </xf>
    <xf numFmtId="0" fontId="15" fillId="18" borderId="3" xfId="0" applyFont="1" applyFill="1" applyBorder="1" applyAlignment="1">
      <alignment horizontal="left" vertical="center" wrapText="1" indent="1"/>
    </xf>
    <xf numFmtId="0" fontId="15" fillId="18" borderId="10" xfId="0" applyFont="1" applyFill="1" applyBorder="1" applyAlignment="1">
      <alignment horizontal="left" vertical="center" wrapText="1" indent="1"/>
    </xf>
    <xf numFmtId="0" fontId="12" fillId="18" borderId="52" xfId="0" applyFont="1" applyFill="1" applyBorder="1" applyAlignment="1">
      <alignment horizontal="left" vertical="center" wrapText="1" indent="1"/>
    </xf>
    <xf numFmtId="0" fontId="12" fillId="18" borderId="6" xfId="0" applyFont="1" applyFill="1" applyBorder="1" applyAlignment="1">
      <alignment horizontal="left" vertical="center" wrapText="1" indent="1"/>
    </xf>
    <xf numFmtId="0" fontId="15" fillId="0" borderId="48" xfId="0" applyFont="1" applyFill="1" applyBorder="1" applyAlignment="1">
      <alignment horizontal="left" vertical="center" wrapText="1" indent="1"/>
    </xf>
    <xf numFmtId="0" fontId="15" fillId="0" borderId="49" xfId="0" applyFont="1" applyFill="1" applyBorder="1" applyAlignment="1">
      <alignment horizontal="left" vertical="center" wrapText="1" indent="1"/>
    </xf>
    <xf numFmtId="0" fontId="15" fillId="14" borderId="50" xfId="0" applyFont="1" applyFill="1" applyBorder="1" applyAlignment="1">
      <alignment horizontal="left" vertical="center" wrapText="1" indent="1"/>
    </xf>
    <xf numFmtId="0" fontId="15" fillId="14" borderId="51" xfId="0" applyFont="1" applyFill="1" applyBorder="1" applyAlignment="1">
      <alignment horizontal="left" vertical="center" wrapText="1" indent="1"/>
    </xf>
    <xf numFmtId="0" fontId="15" fillId="19" borderId="35" xfId="0" applyFont="1" applyFill="1" applyBorder="1" applyAlignment="1">
      <alignment horizontal="left" vertical="center" wrapText="1" indent="1"/>
    </xf>
    <xf numFmtId="0" fontId="15" fillId="19" borderId="36" xfId="0" applyFont="1" applyFill="1" applyBorder="1" applyAlignment="1">
      <alignment horizontal="left" vertical="center" wrapText="1" indent="1"/>
    </xf>
    <xf numFmtId="0" fontId="113" fillId="0" borderId="0" xfId="7" applyFont="1" applyAlignment="1">
      <alignment horizontal="center"/>
    </xf>
    <xf numFmtId="0" fontId="112" fillId="0" borderId="0" xfId="3" applyFont="1" applyAlignment="1" applyProtection="1">
      <alignment horizontal="center"/>
    </xf>
    <xf numFmtId="0" fontId="29" fillId="0" borderId="11" xfId="7" applyFont="1" applyBorder="1" applyAlignment="1">
      <alignment horizontal="center" vertical="top"/>
    </xf>
    <xf numFmtId="0" fontId="29" fillId="0" borderId="13" xfId="7" applyFont="1" applyBorder="1" applyAlignment="1">
      <alignment horizontal="center" vertical="top"/>
    </xf>
    <xf numFmtId="0" fontId="2" fillId="0" borderId="1" xfId="7" applyFont="1" applyBorder="1" applyAlignment="1">
      <alignment horizontal="left" vertical="top"/>
    </xf>
    <xf numFmtId="0" fontId="2" fillId="0" borderId="2" xfId="7" applyFont="1" applyBorder="1" applyAlignment="1">
      <alignment horizontal="left" vertical="top"/>
    </xf>
    <xf numFmtId="0" fontId="29" fillId="0" borderId="1" xfId="7" applyFont="1" applyBorder="1" applyAlignment="1">
      <alignment horizontal="center" vertical="top"/>
    </xf>
    <xf numFmtId="0" fontId="29" fillId="0" borderId="2" xfId="7" applyFont="1" applyBorder="1" applyAlignment="1">
      <alignment horizontal="center" vertical="top"/>
    </xf>
    <xf numFmtId="0" fontId="60" fillId="0" borderId="1" xfId="7" applyFont="1" applyBorder="1" applyAlignment="1">
      <alignment horizontal="center" vertical="top"/>
    </xf>
    <xf numFmtId="0" fontId="60" fillId="0" borderId="2" xfId="7" applyFont="1" applyBorder="1" applyAlignment="1">
      <alignment horizontal="center" vertical="top"/>
    </xf>
    <xf numFmtId="0" fontId="12" fillId="0" borderId="0" xfId="7" applyFont="1" applyAlignment="1">
      <alignment horizontal="left" vertical="center"/>
    </xf>
    <xf numFmtId="0" fontId="12" fillId="0" borderId="0" xfId="7" applyFont="1" applyBorder="1" applyAlignment="1"/>
    <xf numFmtId="0" fontId="12" fillId="0" borderId="0" xfId="7" applyFont="1" applyBorder="1" applyAlignment="1">
      <alignment horizontal="center" vertical="center"/>
    </xf>
    <xf numFmtId="0" fontId="12" fillId="0" borderId="0" xfId="7" applyFont="1" applyBorder="1" applyAlignment="1">
      <alignment vertical="center"/>
    </xf>
    <xf numFmtId="0" fontId="7" fillId="0" borderId="53" xfId="7" applyFont="1" applyBorder="1" applyAlignment="1">
      <alignment horizontal="center"/>
    </xf>
    <xf numFmtId="0" fontId="7" fillId="0" borderId="54" xfId="7" applyFont="1" applyBorder="1" applyAlignment="1">
      <alignment horizontal="center"/>
    </xf>
    <xf numFmtId="0" fontId="7" fillId="0" borderId="55" xfId="7" applyFont="1" applyBorder="1" applyAlignment="1">
      <alignment horizontal="center"/>
    </xf>
    <xf numFmtId="0" fontId="12" fillId="0" borderId="0" xfId="7" applyFont="1" applyAlignment="1">
      <alignment vertical="center"/>
    </xf>
    <xf numFmtId="0" fontId="29" fillId="0" borderId="3" xfId="7" applyFont="1" applyBorder="1" applyAlignment="1">
      <alignment horizontal="left" vertical="top"/>
    </xf>
    <xf numFmtId="0" fontId="29" fillId="0" borderId="10" xfId="7" applyFont="1" applyBorder="1" applyAlignment="1">
      <alignment horizontal="left" vertical="top"/>
    </xf>
    <xf numFmtId="0" fontId="29" fillId="0" borderId="0" xfId="7" applyFont="1" applyBorder="1" applyAlignment="1">
      <alignment horizontal="center"/>
    </xf>
    <xf numFmtId="0" fontId="139" fillId="7" borderId="0" xfId="5" applyFont="1" applyFill="1" applyAlignment="1">
      <alignment horizontal="center" vertical="center" wrapText="1"/>
    </xf>
    <xf numFmtId="0" fontId="119" fillId="0" borderId="0" xfId="8" applyFont="1" applyAlignment="1">
      <alignment horizontal="center"/>
    </xf>
    <xf numFmtId="0" fontId="38" fillId="0" borderId="12" xfId="7" applyFont="1" applyBorder="1" applyAlignment="1">
      <alignment horizontal="center"/>
    </xf>
    <xf numFmtId="0" fontId="38" fillId="0" borderId="13" xfId="7" applyFont="1" applyBorder="1" applyAlignment="1">
      <alignment horizontal="center"/>
    </xf>
    <xf numFmtId="0" fontId="7" fillId="0" borderId="35" xfId="7" applyFont="1" applyBorder="1" applyAlignment="1">
      <alignment horizontal="left" vertical="center"/>
    </xf>
    <xf numFmtId="0" fontId="7" fillId="0" borderId="38" xfId="7" applyFont="1" applyBorder="1" applyAlignment="1">
      <alignment horizontal="left" vertical="center"/>
    </xf>
    <xf numFmtId="0" fontId="7" fillId="0" borderId="38" xfId="7" applyFont="1" applyBorder="1" applyAlignment="1">
      <alignment horizontal="right" vertical="center"/>
    </xf>
    <xf numFmtId="0" fontId="7" fillId="0" borderId="36" xfId="7" applyFont="1" applyBorder="1" applyAlignment="1">
      <alignment horizontal="right" vertical="center"/>
    </xf>
    <xf numFmtId="0" fontId="38" fillId="0" borderId="0" xfId="7" applyFont="1" applyBorder="1" applyAlignment="1">
      <alignment horizontal="center"/>
    </xf>
    <xf numFmtId="0" fontId="38" fillId="0" borderId="2" xfId="7" applyFont="1" applyBorder="1" applyAlignment="1">
      <alignment horizontal="center"/>
    </xf>
    <xf numFmtId="169" fontId="7" fillId="0" borderId="11" xfId="7" applyNumberFormat="1" applyFont="1" applyBorder="1" applyAlignment="1">
      <alignment horizontal="left" vertical="center"/>
    </xf>
    <xf numFmtId="169" fontId="7" fillId="0" borderId="12" xfId="7" applyNumberFormat="1" applyFont="1" applyBorder="1" applyAlignment="1">
      <alignment horizontal="left" vertical="center"/>
    </xf>
    <xf numFmtId="170" fontId="7" fillId="0" borderId="12" xfId="7" applyNumberFormat="1" applyFont="1" applyBorder="1" applyAlignment="1">
      <alignment horizontal="right" vertical="center"/>
    </xf>
    <xf numFmtId="170" fontId="7" fillId="0" borderId="13" xfId="7" applyNumberFormat="1" applyFont="1" applyBorder="1" applyAlignment="1">
      <alignment horizontal="right" vertical="center"/>
    </xf>
    <xf numFmtId="0" fontId="12" fillId="0" borderId="4" xfId="7" applyFont="1" applyBorder="1" applyAlignment="1">
      <alignment horizontal="center" vertical="center"/>
    </xf>
    <xf numFmtId="0" fontId="12" fillId="0" borderId="10" xfId="7" applyFont="1" applyBorder="1" applyAlignment="1">
      <alignment horizontal="center" vertical="center"/>
    </xf>
    <xf numFmtId="169" fontId="7" fillId="0" borderId="3" xfId="7" applyNumberFormat="1" applyFont="1" applyBorder="1" applyAlignment="1">
      <alignment horizontal="left" vertical="center"/>
    </xf>
    <xf numFmtId="169" fontId="7" fillId="0" borderId="4" xfId="7" applyNumberFormat="1" applyFont="1" applyBorder="1" applyAlignment="1">
      <alignment horizontal="left" vertical="center"/>
    </xf>
    <xf numFmtId="169" fontId="7" fillId="0" borderId="10" xfId="7" applyNumberFormat="1" applyFont="1" applyBorder="1" applyAlignment="1">
      <alignment horizontal="left" vertical="center"/>
    </xf>
    <xf numFmtId="0" fontId="2" fillId="0" borderId="5" xfId="7" applyFont="1" applyBorder="1" applyAlignment="1">
      <alignment horizontal="center" vertical="center"/>
    </xf>
    <xf numFmtId="0" fontId="2" fillId="0" borderId="5" xfId="7" applyFont="1" applyBorder="1" applyAlignment="1">
      <alignment horizontal="left" vertical="center"/>
    </xf>
  </cellXfs>
  <cellStyles count="9">
    <cellStyle name="Euro" xfId="1"/>
    <cellStyle name="Euro 2" xfId="2"/>
    <cellStyle name="Hyperlink 2" xfId="3"/>
    <cellStyle name="Link" xfId="4" builtinId="8"/>
    <cellStyle name="Standard" xfId="0" builtinId="0"/>
    <cellStyle name="Standard 2" xfId="5"/>
    <cellStyle name="Standard 3" xfId="6"/>
    <cellStyle name="Standard 4" xfId="7"/>
    <cellStyle name="Standard_Check-liste EVAL RISK risk standard" xfId="8"/>
  </cellStyles>
  <dxfs count="303">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10"/>
      </font>
      <fill>
        <patternFill>
          <bgColor indexed="47"/>
        </patternFill>
      </fill>
    </dxf>
    <dxf>
      <font>
        <color rgb="FFFF0000"/>
      </font>
      <fill>
        <patternFill>
          <bgColor rgb="FFFFCC99"/>
        </patternFill>
      </fill>
    </dxf>
    <dxf>
      <font>
        <b/>
        <i val="0"/>
        <condense val="0"/>
        <extend val="0"/>
        <color indexed="57"/>
      </font>
      <fill>
        <patternFill>
          <bgColor indexed="42"/>
        </patternFill>
      </fill>
    </dxf>
    <dxf>
      <font>
        <b/>
        <i val="0"/>
        <condense val="0"/>
        <extend val="0"/>
        <color indexed="10"/>
      </font>
      <fill>
        <patternFill>
          <bgColor indexed="47"/>
        </patternFill>
      </fill>
    </dxf>
    <dxf>
      <font>
        <color rgb="FFFF0000"/>
      </font>
      <fill>
        <patternFill>
          <bgColor rgb="FFFFCC99"/>
        </patternFill>
      </fill>
    </dxf>
    <dxf>
      <font>
        <color rgb="FFFF0000"/>
      </font>
      <fill>
        <patternFill>
          <bgColor rgb="FFFFCC99"/>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color rgb="FFFF0000"/>
      </font>
      <fill>
        <patternFill>
          <bgColor rgb="FFFFCC99"/>
        </patternFill>
      </fill>
    </dxf>
    <dxf>
      <font>
        <color rgb="FFFF0000"/>
      </font>
      <fill>
        <patternFill>
          <bgColor rgb="FFFFCC99"/>
        </patternFill>
      </fill>
    </dxf>
    <dxf>
      <font>
        <b/>
        <i val="0"/>
        <color rgb="FFFF0000"/>
      </font>
      <fill>
        <patternFill>
          <bgColor theme="9" tint="0.59996337778862885"/>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lor rgb="FFFF0000"/>
      </font>
      <fill>
        <patternFill>
          <bgColor rgb="FFFFCC99"/>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strike val="0"/>
      </font>
      <fill>
        <patternFill>
          <bgColor theme="9" tint="0.39994506668294322"/>
        </patternFill>
      </fill>
    </dxf>
    <dxf>
      <font>
        <b/>
        <i val="0"/>
        <color rgb="FF339966"/>
      </font>
      <fill>
        <patternFill>
          <bgColor rgb="FFCCFFCC"/>
        </patternFill>
      </fill>
    </dxf>
    <dxf>
      <font>
        <b/>
        <i val="0"/>
        <color rgb="FFFF0000"/>
      </font>
      <fill>
        <patternFill>
          <bgColor rgb="FFFFCC99"/>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lor rgb="FF00B050"/>
      </font>
      <fill>
        <patternFill>
          <bgColor rgb="FFCCFFCC"/>
        </patternFill>
      </fill>
    </dxf>
    <dxf>
      <font>
        <b/>
        <i val="0"/>
        <color indexed="10"/>
      </font>
      <fill>
        <patternFill>
          <bgColor theme="9" tint="0.39994506668294322"/>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lor rgb="FFFF0000"/>
        <name val="Cambria"/>
        <scheme val="none"/>
      </font>
      <fill>
        <patternFill>
          <bgColor rgb="FFFFCC99"/>
        </patternFill>
      </fill>
    </dxf>
    <dxf>
      <font>
        <b/>
        <i val="0"/>
        <color indexed="10"/>
      </font>
      <fill>
        <patternFill>
          <bgColor theme="9" tint="0.39994506668294322"/>
        </patternFill>
      </fill>
    </dxf>
    <dxf>
      <font>
        <b/>
        <i val="0"/>
        <condense val="0"/>
        <extend val="0"/>
        <color indexed="57"/>
      </font>
      <fill>
        <patternFill>
          <bgColor indexed="42"/>
        </patternFill>
      </fill>
    </dxf>
    <dxf>
      <font>
        <b/>
        <i val="0"/>
        <strike val="0"/>
        <color rgb="FFFF0000"/>
        <name val="Cambria"/>
        <scheme val="none"/>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lor rgb="FFFF0000"/>
      </font>
      <fill>
        <patternFill>
          <bgColor theme="9" tint="0.39994506668294322"/>
        </patternFill>
      </fill>
    </dxf>
    <dxf>
      <font>
        <b/>
        <i val="0"/>
        <condense val="0"/>
        <extend val="0"/>
        <color indexed="57"/>
      </font>
      <fill>
        <patternFill>
          <bgColor indexed="42"/>
        </patternFill>
      </fill>
    </dxf>
    <dxf>
      <font>
        <b/>
        <i val="0"/>
        <color rgb="FFFF0000"/>
      </font>
      <fill>
        <patternFill>
          <bgColor theme="9" tint="0.39994506668294322"/>
        </patternFill>
      </fill>
    </dxf>
    <dxf>
      <font>
        <b/>
        <i val="0"/>
        <color rgb="FFFF0000"/>
      </font>
      <fill>
        <patternFill>
          <bgColor theme="9" tint="0.39994506668294322"/>
        </patternFill>
      </fill>
    </dxf>
    <dxf>
      <font>
        <b/>
        <i val="0"/>
        <color rgb="FFFF0000"/>
      </font>
      <fill>
        <patternFill>
          <bgColor theme="9" tint="0.39994506668294322"/>
        </patternFill>
      </fill>
    </dxf>
    <dxf>
      <font>
        <b/>
        <i val="0"/>
        <color rgb="FFFF0000"/>
      </font>
      <fill>
        <patternFill>
          <bgColor theme="9"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b/>
        <i val="0"/>
        <color rgb="FFFF0000"/>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b/>
        <i val="0"/>
        <color rgb="FFFF0000"/>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color auto="1"/>
      </font>
      <fill>
        <patternFill>
          <bgColor theme="6" tint="0.39994506668294322"/>
        </patternFill>
      </fill>
    </dxf>
    <dxf>
      <font>
        <strike val="0"/>
        <color theme="9" tint="-0.499984740745262"/>
      </font>
      <fill>
        <patternFill>
          <bgColor theme="9" tint="0.39994506668294322"/>
        </patternFill>
      </fill>
    </dxf>
    <dxf>
      <font>
        <b/>
        <i val="0"/>
        <color rgb="FF00B050"/>
      </font>
      <fill>
        <patternFill>
          <bgColor rgb="FFCCFFCC"/>
        </patternFill>
      </fill>
    </dxf>
    <dxf>
      <font>
        <color rgb="FFFF0000"/>
      </font>
      <fill>
        <patternFill>
          <bgColor rgb="FFFFCC99"/>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font>
      <fill>
        <patternFill>
          <bgColor theme="9" tint="0.39994506668294322"/>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10"/>
      </font>
      <fill>
        <patternFill>
          <bgColor theme="9" tint="0.59996337778862885"/>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condense val="0"/>
        <extend val="0"/>
        <color indexed="10"/>
      </font>
      <fill>
        <patternFill>
          <bgColor theme="9" tint="0.59996337778862885"/>
        </patternFill>
      </fill>
    </dxf>
    <dxf>
      <font>
        <b/>
        <i val="0"/>
        <condense val="0"/>
        <extend val="0"/>
        <color indexed="10"/>
      </font>
      <fill>
        <patternFill>
          <bgColor theme="9" tint="0.59996337778862885"/>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strike val="0"/>
      </font>
      <fill>
        <patternFill>
          <bgColor theme="9" tint="0.59996337778862885"/>
        </patternFill>
      </fill>
    </dxf>
    <dxf>
      <font>
        <b/>
        <i val="0"/>
        <condense val="0"/>
        <extend val="0"/>
        <color indexed="57"/>
      </font>
      <fill>
        <patternFill>
          <bgColor indexed="42"/>
        </patternFill>
      </fill>
    </dxf>
    <dxf>
      <font>
        <b/>
        <i val="0"/>
      </font>
      <fill>
        <patternFill>
          <bgColor theme="9" tint="0.59996337778862885"/>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font>
      <fill>
        <patternFill>
          <bgColor theme="9" tint="0.3999450666829432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condense val="0"/>
        <extend val="0"/>
        <color indexed="10"/>
      </font>
      <fill>
        <patternFill>
          <bgColor indexed="47"/>
        </patternFill>
      </fill>
    </dxf>
    <dxf>
      <font>
        <b/>
        <i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condense val="0"/>
        <extend val="0"/>
        <color indexed="57"/>
      </font>
      <fill>
        <patternFill>
          <bgColor indexed="42"/>
        </patternFill>
      </fill>
    </dxf>
    <dxf>
      <font>
        <b/>
        <i val="0"/>
        <strike val="0"/>
      </font>
      <fill>
        <patternFill>
          <bgColor theme="9" tint="0.39994506668294322"/>
        </patternFill>
      </fill>
    </dxf>
    <dxf>
      <font>
        <b/>
        <i val="0"/>
        <strike val="0"/>
      </font>
      <fill>
        <patternFill>
          <bgColor rgb="FFCCFFCC"/>
        </patternFill>
      </fill>
    </dxf>
    <dxf>
      <font>
        <b/>
        <i val="0"/>
        <condense val="0"/>
        <extend val="0"/>
        <color indexed="57"/>
      </font>
      <fill>
        <patternFill>
          <bgColor indexed="42"/>
        </patternFill>
      </fill>
    </dxf>
    <dxf>
      <font>
        <b/>
        <i val="0"/>
        <strike val="0"/>
      </font>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1.jpeg"/><Relationship Id="rId5" Type="http://schemas.openxmlformats.org/officeDocument/2006/relationships/image" Target="../media/image2.emf"/><Relationship Id="rId4" Type="http://schemas.openxmlformats.org/officeDocument/2006/relationships/hyperlink" Target="#Anleitung!A1"/></Relationships>
</file>

<file path=xl/drawings/_rels/drawing10.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2.emf"/><Relationship Id="rId1" Type="http://schemas.openxmlformats.org/officeDocument/2006/relationships/image" Target="../media/image45.png"/><Relationship Id="rId4" Type="http://schemas.openxmlformats.org/officeDocument/2006/relationships/hyperlink" Target="#Inhaltsv.!A1"/></Relationships>
</file>

<file path=xl/drawings/_rels/drawing12.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2.emf"/><Relationship Id="rId1" Type="http://schemas.openxmlformats.org/officeDocument/2006/relationships/image" Target="../media/image46.emf"/><Relationship Id="rId5" Type="http://schemas.openxmlformats.org/officeDocument/2006/relationships/image" Target="../media/image47.png"/><Relationship Id="rId4" Type="http://schemas.openxmlformats.org/officeDocument/2006/relationships/hyperlink" Target="#Inhaltsv.!A1"/></Relationships>
</file>

<file path=xl/drawings/_rels/drawing13.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49.png"/></Relationships>
</file>

<file path=xl/drawings/_rels/drawing15.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50.jpeg"/></Relationships>
</file>

<file path=xl/drawings/_rels/drawing16.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5" Type="http://schemas.openxmlformats.org/officeDocument/2006/relationships/image" Target="../media/image52.png"/><Relationship Id="rId4" Type="http://schemas.openxmlformats.org/officeDocument/2006/relationships/image" Target="../media/image51.jpeg"/></Relationships>
</file>

<file path=xl/drawings/_rels/drawing17.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53.png"/></Relationships>
</file>

<file path=xl/drawings/_rels/drawing18.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5" Type="http://schemas.openxmlformats.org/officeDocument/2006/relationships/image" Target="../media/image55.jpeg"/><Relationship Id="rId4" Type="http://schemas.openxmlformats.org/officeDocument/2006/relationships/image" Target="../media/image54.png"/></Relationships>
</file>

<file path=xl/drawings/_rels/drawing19.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2.emf"/><Relationship Id="rId1" Type="http://schemas.openxmlformats.org/officeDocument/2006/relationships/image" Target="../media/image56.png"/><Relationship Id="rId4" Type="http://schemas.openxmlformats.org/officeDocument/2006/relationships/hyperlink" Target="#Inhaltsv.!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220;bersicht!A1"/><Relationship Id="rId7" Type="http://schemas.openxmlformats.org/officeDocument/2006/relationships/image" Target="../media/image5.jpeg"/><Relationship Id="rId2" Type="http://schemas.openxmlformats.org/officeDocument/2006/relationships/hyperlink" Target="#Titelblatt!A1"/><Relationship Id="rId1" Type="http://schemas.openxmlformats.org/officeDocument/2006/relationships/image" Target="../media/image3.emf"/><Relationship Id="rId6" Type="http://schemas.openxmlformats.org/officeDocument/2006/relationships/image" Target="../media/image2.emf"/><Relationship Id="rId5" Type="http://schemas.openxmlformats.org/officeDocument/2006/relationships/image" Target="../media/image4.emf"/><Relationship Id="rId4" Type="http://schemas.openxmlformats.org/officeDocument/2006/relationships/hyperlink" Target="#Inhaltsv.!A1"/><Relationship Id="rId9" Type="http://schemas.openxmlformats.org/officeDocument/2006/relationships/hyperlink" Target="#Anleitung!A1"/></Relationships>
</file>

<file path=xl/drawings/_rels/drawing20.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57.png"/></Relationships>
</file>

<file path=xl/drawings/_rels/drawing21.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5" Type="http://schemas.openxmlformats.org/officeDocument/2006/relationships/image" Target="../media/image24.png"/><Relationship Id="rId4" Type="http://schemas.openxmlformats.org/officeDocument/2006/relationships/image" Target="../media/image58.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60.jpeg"/><Relationship Id="rId7" Type="http://schemas.openxmlformats.org/officeDocument/2006/relationships/hyperlink" Target="#Inhaltsv.!A1"/><Relationship Id="rId2" Type="http://schemas.openxmlformats.org/officeDocument/2006/relationships/image" Target="../media/image2.emf"/><Relationship Id="rId1" Type="http://schemas.openxmlformats.org/officeDocument/2006/relationships/image" Target="../media/image59.emf"/><Relationship Id="rId6" Type="http://schemas.openxmlformats.org/officeDocument/2006/relationships/hyperlink" Target="#&#220;bersicht!A1"/><Relationship Id="rId5" Type="http://schemas.openxmlformats.org/officeDocument/2006/relationships/image" Target="../media/image62.png"/><Relationship Id="rId4" Type="http://schemas.openxmlformats.org/officeDocument/2006/relationships/image" Target="../media/image61.jpeg"/></Relationships>
</file>

<file path=xl/drawings/_rels/drawing23.xml.rels><?xml version="1.0" encoding="UTF-8" standalone="yes"?>
<Relationships xmlns="http://schemas.openxmlformats.org/package/2006/relationships"><Relationship Id="rId3" Type="http://schemas.openxmlformats.org/officeDocument/2006/relationships/hyperlink" Target="#'Table mati&#232;res'!A1"/><Relationship Id="rId2" Type="http://schemas.openxmlformats.org/officeDocument/2006/relationships/hyperlink" Target="#'V. ensemble'!A1"/><Relationship Id="rId1" Type="http://schemas.openxmlformats.org/officeDocument/2006/relationships/image" Target="../media/image2.emf"/><Relationship Id="rId6" Type="http://schemas.openxmlformats.org/officeDocument/2006/relationships/image" Target="../media/image63.png"/><Relationship Id="rId5" Type="http://schemas.openxmlformats.org/officeDocument/2006/relationships/hyperlink" Target="#Inhaltsv.!A1"/><Relationship Id="rId4" Type="http://schemas.openxmlformats.org/officeDocument/2006/relationships/hyperlink" Target="#&#220;bersicht!A1"/></Relationships>
</file>

<file path=xl/drawings/_rels/drawing24.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64.png"/><Relationship Id="rId1" Type="http://schemas.openxmlformats.org/officeDocument/2006/relationships/image" Target="../media/image2.emf"/><Relationship Id="rId4" Type="http://schemas.openxmlformats.org/officeDocument/2006/relationships/hyperlink" Target="#Inhaltsv.!A1"/></Relationships>
</file>

<file path=xl/drawings/_rels/drawing25.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65.jpeg"/></Relationships>
</file>

<file path=xl/drawings/_rels/drawing26.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s>
</file>

<file path=xl/drawings/_rels/drawing27.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2.emf"/><Relationship Id="rId1" Type="http://schemas.openxmlformats.org/officeDocument/2006/relationships/image" Target="../media/image66.png"/><Relationship Id="rId4" Type="http://schemas.openxmlformats.org/officeDocument/2006/relationships/hyperlink" Target="#Inhaltsv.!A1"/></Relationships>
</file>

<file path=xl/drawings/_rels/drawing28.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67.png"/></Relationships>
</file>

<file path=xl/drawings/_rels/drawing29.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68.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2.emf"/><Relationship Id="rId18" Type="http://schemas.openxmlformats.org/officeDocument/2006/relationships/hyperlink" Target="#'3.2 Freistehende Rutsche'!A1"/><Relationship Id="rId26" Type="http://schemas.openxmlformats.org/officeDocument/2006/relationships/hyperlink" Target="#'5.5 Rundlauf'!A1"/><Relationship Id="rId39" Type="http://schemas.openxmlformats.org/officeDocument/2006/relationships/image" Target="../media/image25.png"/><Relationship Id="rId21" Type="http://schemas.openxmlformats.org/officeDocument/2006/relationships/image" Target="../media/image16.emf"/><Relationship Id="rId34" Type="http://schemas.openxmlformats.org/officeDocument/2006/relationships/hyperlink" Target="#'6.4 Schwingwippe'!A1"/><Relationship Id="rId42" Type="http://schemas.openxmlformats.org/officeDocument/2006/relationships/hyperlink" Target="#'2.3 Kontaktschaukel'!A1"/><Relationship Id="rId47" Type="http://schemas.openxmlformats.org/officeDocument/2006/relationships/image" Target="../media/image29.jpeg"/><Relationship Id="rId50" Type="http://schemas.openxmlformats.org/officeDocument/2006/relationships/hyperlink" Target="#Anleitung!A1"/><Relationship Id="rId7" Type="http://schemas.openxmlformats.org/officeDocument/2006/relationships/hyperlink" Target="#'1.1 Kombiger. Hangeln+Klettern'!A1"/><Relationship Id="rId2" Type="http://schemas.openxmlformats.org/officeDocument/2006/relationships/image" Target="../media/image7.emf"/><Relationship Id="rId16" Type="http://schemas.openxmlformats.org/officeDocument/2006/relationships/hyperlink" Target="#'3.4 Spielturm mit Spiralrutsche'!A1"/><Relationship Id="rId29" Type="http://schemas.openxmlformats.org/officeDocument/2006/relationships/image" Target="../media/image20.emf"/><Relationship Id="rId11" Type="http://schemas.openxmlformats.org/officeDocument/2006/relationships/image" Target="../media/image11.emf"/><Relationship Id="rId24" Type="http://schemas.openxmlformats.org/officeDocument/2006/relationships/hyperlink" Target="#'5.4 Kletterbaum mit Sitzen'!A1"/><Relationship Id="rId32" Type="http://schemas.openxmlformats.org/officeDocument/2006/relationships/hyperlink" Target="#'3.3 Kombinierte Rutsche'!A1"/><Relationship Id="rId37" Type="http://schemas.openxmlformats.org/officeDocument/2006/relationships/image" Target="../media/image24.png"/><Relationship Id="rId40" Type="http://schemas.openxmlformats.org/officeDocument/2006/relationships/hyperlink" Target="#'2.2 Gondelschaukel'!A1"/><Relationship Id="rId45" Type="http://schemas.openxmlformats.org/officeDocument/2006/relationships/image" Target="../media/image28.jpeg"/><Relationship Id="rId53" Type="http://schemas.openxmlformats.org/officeDocument/2006/relationships/image" Target="../media/image31.emf"/><Relationship Id="rId5" Type="http://schemas.openxmlformats.org/officeDocument/2006/relationships/hyperlink" Target="#'1.2 Pyramide'!A1"/><Relationship Id="rId10" Type="http://schemas.openxmlformats.org/officeDocument/2006/relationships/hyperlink" Target="#'6.1 Wippschaukel'!A1"/><Relationship Id="rId19" Type="http://schemas.openxmlformats.org/officeDocument/2006/relationships/image" Target="../media/image15.emf"/><Relationship Id="rId31" Type="http://schemas.openxmlformats.org/officeDocument/2006/relationships/image" Target="../media/image21.emf"/><Relationship Id="rId44" Type="http://schemas.openxmlformats.org/officeDocument/2006/relationships/hyperlink" Target="#'2.5 Einpunktschaukel'!A1"/><Relationship Id="rId52" Type="http://schemas.openxmlformats.org/officeDocument/2006/relationships/hyperlink" Target="#'6.3 Mehrpunkt-Wippger&#228;t'!A1"/><Relationship Id="rId4" Type="http://schemas.openxmlformats.org/officeDocument/2006/relationships/image" Target="../media/image8.emf"/><Relationship Id="rId9" Type="http://schemas.openxmlformats.org/officeDocument/2006/relationships/hyperlink" Target="#Inhaltsv.!A1"/><Relationship Id="rId14" Type="http://schemas.openxmlformats.org/officeDocument/2006/relationships/hyperlink" Target="#'2.1 H&#228;ngeschaukel'!A1"/><Relationship Id="rId22" Type="http://schemas.openxmlformats.org/officeDocument/2006/relationships/hyperlink" Target="#'5.3 Kletterbaum, drehbar'!A1"/><Relationship Id="rId27" Type="http://schemas.openxmlformats.org/officeDocument/2006/relationships/image" Target="../media/image19.emf"/><Relationship Id="rId30" Type="http://schemas.openxmlformats.org/officeDocument/2006/relationships/hyperlink" Target="#'6.5 Doppelfederwippe'!A1"/><Relationship Id="rId35" Type="http://schemas.openxmlformats.org/officeDocument/2006/relationships/image" Target="../media/image23.jpeg"/><Relationship Id="rId43" Type="http://schemas.openxmlformats.org/officeDocument/2006/relationships/image" Target="../media/image27.jpeg"/><Relationship Id="rId48" Type="http://schemas.openxmlformats.org/officeDocument/2006/relationships/hyperlink" Target="#'6.2 1-Punkt-Wippger&#228;t'!A1"/><Relationship Id="rId8" Type="http://schemas.openxmlformats.org/officeDocument/2006/relationships/image" Target="../media/image10.emf"/><Relationship Id="rId51" Type="http://schemas.openxmlformats.org/officeDocument/2006/relationships/hyperlink" Target="#Titelblatt!A1"/><Relationship Id="rId3" Type="http://schemas.openxmlformats.org/officeDocument/2006/relationships/hyperlink" Target="#'1.3 Kletterhaus'!A1"/><Relationship Id="rId12" Type="http://schemas.openxmlformats.org/officeDocument/2006/relationships/hyperlink" Target="#'3.1 Hangrutsche'!A1"/><Relationship Id="rId17" Type="http://schemas.openxmlformats.org/officeDocument/2006/relationships/image" Target="../media/image14.emf"/><Relationship Id="rId25" Type="http://schemas.openxmlformats.org/officeDocument/2006/relationships/image" Target="../media/image18.emf"/><Relationship Id="rId33" Type="http://schemas.openxmlformats.org/officeDocument/2006/relationships/image" Target="../media/image22.emf"/><Relationship Id="rId38" Type="http://schemas.openxmlformats.org/officeDocument/2006/relationships/hyperlink" Target="#'2.4 H&#228;ngematte'!A1"/><Relationship Id="rId46" Type="http://schemas.openxmlformats.org/officeDocument/2006/relationships/hyperlink" Target="#'5.2 Klass. Karussell hoch'!A1"/><Relationship Id="rId20" Type="http://schemas.openxmlformats.org/officeDocument/2006/relationships/hyperlink" Target="#'4.1 Seilbahn'!A1"/><Relationship Id="rId41" Type="http://schemas.openxmlformats.org/officeDocument/2006/relationships/image" Target="../media/image26.jpeg"/><Relationship Id="rId1" Type="http://schemas.openxmlformats.org/officeDocument/2006/relationships/hyperlink" Target="#'1.4 Spielhaus, bekletterbar'!A1"/><Relationship Id="rId6" Type="http://schemas.openxmlformats.org/officeDocument/2006/relationships/image" Target="../media/image9.emf"/><Relationship Id="rId15" Type="http://schemas.openxmlformats.org/officeDocument/2006/relationships/image" Target="../media/image13.emf"/><Relationship Id="rId23" Type="http://schemas.openxmlformats.org/officeDocument/2006/relationships/image" Target="../media/image17.emf"/><Relationship Id="rId28" Type="http://schemas.openxmlformats.org/officeDocument/2006/relationships/hyperlink" Target="#'5.6 Drehscheibe'!A1"/><Relationship Id="rId36" Type="http://schemas.openxmlformats.org/officeDocument/2006/relationships/hyperlink" Target="#'5.1 Klassisches Karussell'!A1"/><Relationship Id="rId49" Type="http://schemas.openxmlformats.org/officeDocument/2006/relationships/image" Target="../media/image30.png"/></Relationships>
</file>

<file path=xl/drawings/_rels/drawing30.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s>
</file>

<file path=xl/drawings/_rels/drawing31.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69.png"/></Relationships>
</file>

<file path=xl/drawings/_rels/drawing32.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s>
</file>

<file path=xl/drawings/_rels/drawing34.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72.png"/><Relationship Id="rId1" Type="http://schemas.openxmlformats.org/officeDocument/2006/relationships/image" Target="../media/image2.emf"/><Relationship Id="rId4" Type="http://schemas.openxmlformats.org/officeDocument/2006/relationships/hyperlink" Target="#Inhaltsv.!A1"/></Relationships>
</file>

<file path=xl/drawings/_rels/drawing35.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hyperlink" Target="#&#220;bersicht!A1"/><Relationship Id="rId7" Type="http://schemas.openxmlformats.org/officeDocument/2006/relationships/image" Target="../media/image76.jpeg"/><Relationship Id="rId2" Type="http://schemas.openxmlformats.org/officeDocument/2006/relationships/image" Target="../media/image73.jpeg"/><Relationship Id="rId1" Type="http://schemas.openxmlformats.org/officeDocument/2006/relationships/image" Target="../media/image2.emf"/><Relationship Id="rId6" Type="http://schemas.openxmlformats.org/officeDocument/2006/relationships/image" Target="../media/image75.jpeg"/><Relationship Id="rId5" Type="http://schemas.openxmlformats.org/officeDocument/2006/relationships/image" Target="../media/image74.jpeg"/><Relationship Id="rId4" Type="http://schemas.openxmlformats.org/officeDocument/2006/relationships/hyperlink" Target="#Inhaltsv.!A1"/><Relationship Id="rId9" Type="http://schemas.openxmlformats.org/officeDocument/2006/relationships/image" Target="../media/image78.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Inhaltsv.!A1"/><Relationship Id="rId1" Type="http://schemas.openxmlformats.org/officeDocument/2006/relationships/hyperlink" Target="#&#220;bersicht!A1"/></Relationships>
</file>

<file path=xl/drawings/_rels/drawing37.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81.jpeg"/><Relationship Id="rId1" Type="http://schemas.openxmlformats.org/officeDocument/2006/relationships/image" Target="../media/image80.jpeg"/><Relationship Id="rId4" Type="http://schemas.openxmlformats.org/officeDocument/2006/relationships/hyperlink" Target="#Inhaltsv.!A1"/></Relationships>
</file>

<file path=xl/drawings/_rels/drawing38.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81.jpeg"/></Relationships>
</file>

<file path=xl/drawings/_rels/drawing39.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82.png"/></Relationships>
</file>

<file path=xl/drawings/_rels/drawing4.xml.rels><?xml version="1.0" encoding="UTF-8" standalone="yes"?>
<Relationships xmlns="http://schemas.openxmlformats.org/package/2006/relationships"><Relationship Id="rId3" Type="http://schemas.openxmlformats.org/officeDocument/2006/relationships/hyperlink" Target="#Anleitung!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hyperlink" Target="#Titelblatt!A1"/></Relationships>
</file>

<file path=xl/drawings/_rels/drawing40.xml.rels><?xml version="1.0" encoding="UTF-8" standalone="yes"?>
<Relationships xmlns="http://schemas.openxmlformats.org/package/2006/relationships"><Relationship Id="rId3" Type="http://schemas.openxmlformats.org/officeDocument/2006/relationships/image" Target="../media/image84.emf"/><Relationship Id="rId2" Type="http://schemas.openxmlformats.org/officeDocument/2006/relationships/image" Target="../media/image83.emf"/><Relationship Id="rId1" Type="http://schemas.openxmlformats.org/officeDocument/2006/relationships/image" Target="../media/image2.emf"/><Relationship Id="rId6" Type="http://schemas.openxmlformats.org/officeDocument/2006/relationships/hyperlink" Target="#Inhaltsv.!A1"/><Relationship Id="rId5" Type="http://schemas.openxmlformats.org/officeDocument/2006/relationships/hyperlink" Target="#&#220;bersicht!A1"/><Relationship Id="rId4" Type="http://schemas.openxmlformats.org/officeDocument/2006/relationships/image" Target="../media/image85.emf"/></Relationships>
</file>

<file path=xl/drawings/_rels/drawing41.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8" Type="http://schemas.openxmlformats.org/officeDocument/2006/relationships/hyperlink" Target="#&#220;bersicht!A1"/><Relationship Id="rId13" Type="http://schemas.openxmlformats.org/officeDocument/2006/relationships/image" Target="../media/image36.jpeg"/><Relationship Id="rId3" Type="http://schemas.openxmlformats.org/officeDocument/2006/relationships/image" Target="../media/image13.emf"/><Relationship Id="rId7" Type="http://schemas.openxmlformats.org/officeDocument/2006/relationships/image" Target="../media/image34.png"/><Relationship Id="rId12" Type="http://schemas.openxmlformats.org/officeDocument/2006/relationships/image" Target="../media/image11.emf"/><Relationship Id="rId2" Type="http://schemas.openxmlformats.org/officeDocument/2006/relationships/image" Target="../media/image15.emf"/><Relationship Id="rId1" Type="http://schemas.openxmlformats.org/officeDocument/2006/relationships/image" Target="../media/image2.emf"/><Relationship Id="rId6" Type="http://schemas.openxmlformats.org/officeDocument/2006/relationships/image" Target="../media/image33.png"/><Relationship Id="rId11" Type="http://schemas.openxmlformats.org/officeDocument/2006/relationships/image" Target="../media/image35.png"/><Relationship Id="rId5" Type="http://schemas.openxmlformats.org/officeDocument/2006/relationships/image" Target="../media/image32.emf"/><Relationship Id="rId10" Type="http://schemas.openxmlformats.org/officeDocument/2006/relationships/image" Target="../media/image17.emf"/><Relationship Id="rId4" Type="http://schemas.openxmlformats.org/officeDocument/2006/relationships/image" Target="../media/image6.png"/><Relationship Id="rId9" Type="http://schemas.openxmlformats.org/officeDocument/2006/relationships/hyperlink" Target="#Inhaltsv.!A1"/><Relationship Id="rId14" Type="http://schemas.openxmlformats.org/officeDocument/2006/relationships/image" Target="../media/image3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2.emf"/><Relationship Id="rId6" Type="http://schemas.openxmlformats.org/officeDocument/2006/relationships/hyperlink" Target="#Inhaltsv.!A1"/><Relationship Id="rId5" Type="http://schemas.openxmlformats.org/officeDocument/2006/relationships/hyperlink" Target="#&#220;bersicht!A1"/><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220;bersicht!A1"/><Relationship Id="rId2" Type="http://schemas.openxmlformats.org/officeDocument/2006/relationships/image" Target="../media/image41.png"/><Relationship Id="rId1" Type="http://schemas.openxmlformats.org/officeDocument/2006/relationships/image" Target="../media/image2.emf"/><Relationship Id="rId4" Type="http://schemas.openxmlformats.org/officeDocument/2006/relationships/hyperlink" Target="#Inhaltsv.!A1"/></Relationships>
</file>

<file path=xl/drawings/_rels/drawing8.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42.jpeg"/></Relationships>
</file>

<file path=xl/drawings/_rels/drawing9.xml.rels><?xml version="1.0" encoding="UTF-8" standalone="yes"?>
<Relationships xmlns="http://schemas.openxmlformats.org/package/2006/relationships"><Relationship Id="rId3" Type="http://schemas.openxmlformats.org/officeDocument/2006/relationships/hyperlink" Target="#Inhaltsv.!A1"/><Relationship Id="rId2" Type="http://schemas.openxmlformats.org/officeDocument/2006/relationships/hyperlink" Target="#&#220;bersicht!A1"/><Relationship Id="rId1" Type="http://schemas.openxmlformats.org/officeDocument/2006/relationships/image" Target="../media/image2.emf"/><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9.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9525</xdr:colOff>
      <xdr:row>4</xdr:row>
      <xdr:rowOff>28575</xdr:rowOff>
    </xdr:to>
    <xdr:pic>
      <xdr:nvPicPr>
        <xdr:cNvPr id="218745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1087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4667250</xdr:colOff>
      <xdr:row>2</xdr:row>
      <xdr:rowOff>200025</xdr:rowOff>
    </xdr:from>
    <xdr:to>
      <xdr:col>0</xdr:col>
      <xdr:colOff>6010275</xdr:colOff>
      <xdr:row>2</xdr:row>
      <xdr:rowOff>904875</xdr:rowOff>
    </xdr:to>
    <xdr:sp macro="" textlink="">
      <xdr:nvSpPr>
        <xdr:cNvPr id="2187451" name="Text Box 130"/>
        <xdr:cNvSpPr txBox="1">
          <a:spLocks noChangeArrowheads="1"/>
        </xdr:cNvSpPr>
      </xdr:nvSpPr>
      <xdr:spPr bwMode="auto">
        <a:xfrm>
          <a:off x="4667250" y="9191625"/>
          <a:ext cx="1343025"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0</xdr:col>
      <xdr:colOff>466725</xdr:colOff>
      <xdr:row>0</xdr:row>
      <xdr:rowOff>628650</xdr:rowOff>
    </xdr:from>
    <xdr:to>
      <xdr:col>0</xdr:col>
      <xdr:colOff>6010275</xdr:colOff>
      <xdr:row>0</xdr:row>
      <xdr:rowOff>1990725</xdr:rowOff>
    </xdr:to>
    <xdr:sp macro="" textlink="">
      <xdr:nvSpPr>
        <xdr:cNvPr id="4" name="Text Box 130"/>
        <xdr:cNvSpPr txBox="1">
          <a:spLocks noChangeArrowheads="1"/>
        </xdr:cNvSpPr>
      </xdr:nvSpPr>
      <xdr:spPr bwMode="auto">
        <a:xfrm>
          <a:off x="466725" y="628650"/>
          <a:ext cx="5543550" cy="1362075"/>
        </a:xfrm>
        <a:prstGeom prst="rect">
          <a:avLst/>
        </a:prstGeom>
        <a:solidFill>
          <a:srgbClr val="33CC33">
            <a:alpha val="90000"/>
          </a:srgbClr>
        </a:solidFill>
        <a:ln w="9525">
          <a:noFill/>
          <a:miter lim="800000"/>
          <a:headEnd/>
          <a:tailEnd/>
        </a:ln>
      </xdr:spPr>
      <xdr:txBody>
        <a:bodyPr vertOverflow="clip" wrap="square" lIns="252000" tIns="36000" rIns="36000" bIns="36000" anchor="ctr" upright="1"/>
        <a:lstStyle/>
        <a:p>
          <a:pPr lvl="0" algn="l" rtl="0">
            <a:defRPr sz="1000"/>
          </a:pPr>
          <a:r>
            <a:rPr lang="de-CH" sz="2000" b="1" i="0" u="none" strike="noStrike" baseline="0">
              <a:solidFill>
                <a:srgbClr val="FFFFFF"/>
              </a:solidFill>
              <a:latin typeface="Arial"/>
              <a:ea typeface="+mn-ea"/>
              <a:cs typeface="Arial"/>
            </a:rPr>
            <a:t>Merkblätter für Spielplatzgeräte</a:t>
          </a:r>
          <a:r>
            <a:rPr lang="de-CH" sz="2000" b="1" i="0" u="none" strike="noStrike" baseline="0">
              <a:solidFill>
                <a:srgbClr val="FFFFFF"/>
              </a:solidFill>
              <a:latin typeface="Arial"/>
              <a:cs typeface="Arial"/>
            </a:rPr>
            <a:t/>
          </a:r>
          <a:br>
            <a:rPr lang="de-CH" sz="2000" b="1" i="0" u="none" strike="noStrike" baseline="0">
              <a:solidFill>
                <a:srgbClr val="FFFFFF"/>
              </a:solidFill>
              <a:latin typeface="Arial"/>
              <a:cs typeface="Arial"/>
            </a:rPr>
          </a:br>
          <a:r>
            <a:rPr lang="de-CH" sz="2000" b="1" i="0" u="none" strike="noStrike" baseline="0">
              <a:solidFill>
                <a:srgbClr val="FFFFFF"/>
              </a:solidFill>
              <a:latin typeface="Arial"/>
              <a:cs typeface="Arial"/>
            </a:rPr>
            <a:t>BERECHNEN DER AUFPRALLFLÄCHE</a:t>
          </a:r>
        </a:p>
      </xdr:txBody>
    </xdr:sp>
    <xdr:clientData/>
  </xdr:twoCellAnchor>
  <xdr:twoCellAnchor editAs="absolute">
    <xdr:from>
      <xdr:col>0</xdr:col>
      <xdr:colOff>466725</xdr:colOff>
      <xdr:row>0</xdr:row>
      <xdr:rowOff>552450</xdr:rowOff>
    </xdr:from>
    <xdr:to>
      <xdr:col>0</xdr:col>
      <xdr:colOff>6010275</xdr:colOff>
      <xdr:row>0</xdr:row>
      <xdr:rowOff>638175</xdr:rowOff>
    </xdr:to>
    <xdr:sp macro="" textlink="">
      <xdr:nvSpPr>
        <xdr:cNvPr id="2187453" name="Text Box 130"/>
        <xdr:cNvSpPr txBox="1">
          <a:spLocks noChangeArrowheads="1"/>
        </xdr:cNvSpPr>
      </xdr:nvSpPr>
      <xdr:spPr bwMode="auto">
        <a:xfrm>
          <a:off x="466725" y="552450"/>
          <a:ext cx="5543550" cy="85725"/>
        </a:xfrm>
        <a:prstGeom prst="rect">
          <a:avLst/>
        </a:prstGeom>
        <a:solidFill>
          <a:srgbClr val="FFFFFF">
            <a:alpha val="74901"/>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0</xdr:col>
      <xdr:colOff>466725</xdr:colOff>
      <xdr:row>1</xdr:row>
      <xdr:rowOff>3395654</xdr:rowOff>
    </xdr:from>
    <xdr:to>
      <xdr:col>0</xdr:col>
      <xdr:colOff>6010275</xdr:colOff>
      <xdr:row>2</xdr:row>
      <xdr:rowOff>200016</xdr:rowOff>
    </xdr:to>
    <xdr:sp macro="" textlink="">
      <xdr:nvSpPr>
        <xdr:cNvPr id="6" name="Text Box 130"/>
        <xdr:cNvSpPr txBox="1">
          <a:spLocks noChangeArrowheads="1"/>
        </xdr:cNvSpPr>
      </xdr:nvSpPr>
      <xdr:spPr bwMode="auto">
        <a:xfrm>
          <a:off x="466725" y="8596304"/>
          <a:ext cx="5543550" cy="595312"/>
        </a:xfrm>
        <a:prstGeom prst="rect">
          <a:avLst/>
        </a:prstGeom>
        <a:solidFill>
          <a:srgbClr val="33CC33">
            <a:alpha val="90000"/>
          </a:srgbClr>
        </a:solidFill>
        <a:ln w="9525">
          <a:noFill/>
          <a:miter lim="800000"/>
          <a:headEnd/>
          <a:tailEnd/>
        </a:ln>
      </xdr:spPr>
      <xdr:txBody>
        <a:bodyPr vertOverflow="clip" wrap="square" lIns="252000" tIns="36000" rIns="36000" bIns="36000" anchor="ctr" upright="1"/>
        <a:lstStyle/>
        <a:p>
          <a:pPr lvl="0" algn="l" rtl="0">
            <a:defRPr sz="1000"/>
          </a:pPr>
          <a:r>
            <a:rPr lang="de-CH" sz="1100" b="1" i="0" u="none" strike="noStrike" baseline="0">
              <a:solidFill>
                <a:srgbClr val="FFFFFF"/>
              </a:solidFill>
              <a:latin typeface="Arial"/>
              <a:cs typeface="Arial"/>
            </a:rPr>
            <a:t>Autor :				                Bern, 2010</a:t>
          </a:r>
          <a:br>
            <a:rPr lang="de-CH" sz="1100" b="1" i="0" u="none" strike="noStrike" baseline="0">
              <a:solidFill>
                <a:srgbClr val="FFFFFF"/>
              </a:solidFill>
              <a:latin typeface="Arial"/>
              <a:cs typeface="Arial"/>
            </a:rPr>
          </a:br>
          <a:r>
            <a:rPr lang="de-CH" sz="1100" b="0" i="0" u="none" strike="noStrike" baseline="0">
              <a:solidFill>
                <a:srgbClr val="FFFFFF"/>
              </a:solidFill>
              <a:latin typeface="Arial"/>
              <a:cs typeface="Arial"/>
            </a:rPr>
            <a:t>Claude Béguin			                   </a:t>
          </a:r>
        </a:p>
      </xdr:txBody>
    </xdr:sp>
    <xdr:clientData/>
  </xdr:twoCellAnchor>
  <xdr:twoCellAnchor editAs="absolute">
    <xdr:from>
      <xdr:col>0</xdr:col>
      <xdr:colOff>466725</xdr:colOff>
      <xdr:row>2</xdr:row>
      <xdr:rowOff>200016</xdr:rowOff>
    </xdr:from>
    <xdr:to>
      <xdr:col>0</xdr:col>
      <xdr:colOff>4676775</xdr:colOff>
      <xdr:row>2</xdr:row>
      <xdr:rowOff>909629</xdr:rowOff>
    </xdr:to>
    <xdr:sp macro="" textlink="">
      <xdr:nvSpPr>
        <xdr:cNvPr id="7" name="Text Box 130"/>
        <xdr:cNvSpPr txBox="1">
          <a:spLocks noChangeArrowheads="1"/>
        </xdr:cNvSpPr>
      </xdr:nvSpPr>
      <xdr:spPr bwMode="auto">
        <a:xfrm>
          <a:off x="466725" y="9191616"/>
          <a:ext cx="4210050" cy="709613"/>
        </a:xfrm>
        <a:prstGeom prst="rect">
          <a:avLst/>
        </a:prstGeom>
        <a:solidFill>
          <a:srgbClr val="FFFFFF">
            <a:alpha val="90000"/>
          </a:srgbClr>
        </a:solidFill>
        <a:ln w="9525">
          <a:noFill/>
          <a:miter lim="800000"/>
          <a:headEnd/>
          <a:tailEnd/>
        </a:ln>
      </xdr:spPr>
      <xdr:txBody>
        <a:bodyPr vertOverflow="clip" wrap="square" lIns="252000" tIns="36000" rIns="36000" bIns="36000" anchor="ctr" upright="1"/>
        <a:lstStyle/>
        <a:p>
          <a:pPr lvl="0" algn="l" rtl="0">
            <a:defRPr sz="1000"/>
          </a:pPr>
          <a:r>
            <a:rPr lang="de-CH" sz="1100" b="0" i="0" u="none" strike="noStrike" baseline="0">
              <a:solidFill>
                <a:srgbClr val="000000"/>
              </a:solidFill>
              <a:latin typeface="Arial"/>
              <a:cs typeface="Arial"/>
            </a:rPr>
            <a:t/>
          </a:r>
          <a:br>
            <a:rPr lang="de-CH" sz="1100" b="0" i="0" u="none" strike="noStrike" baseline="0">
              <a:solidFill>
                <a:srgbClr val="000000"/>
              </a:solidFill>
              <a:latin typeface="Arial"/>
              <a:cs typeface="Arial"/>
            </a:rPr>
          </a:br>
          <a:r>
            <a:rPr lang="de-CH" sz="1100" b="0" i="0" u="none" strike="noStrike" baseline="0">
              <a:solidFill>
                <a:srgbClr val="000000"/>
              </a:solidFill>
              <a:latin typeface="Arial"/>
              <a:cs typeface="Arial"/>
            </a:rPr>
            <a:t>bfu, Beratungsstelle für Unfallverhürtung</a:t>
          </a:r>
        </a:p>
      </xdr:txBody>
    </xdr:sp>
    <xdr:clientData/>
  </xdr:twoCellAnchor>
  <xdr:twoCellAnchor editAs="absolute">
    <xdr:from>
      <xdr:col>0</xdr:col>
      <xdr:colOff>628650</xdr:colOff>
      <xdr:row>1</xdr:row>
      <xdr:rowOff>1981199</xdr:rowOff>
    </xdr:from>
    <xdr:to>
      <xdr:col>0</xdr:col>
      <xdr:colOff>6029325</xdr:colOff>
      <xdr:row>1</xdr:row>
      <xdr:rowOff>3324224</xdr:rowOff>
    </xdr:to>
    <xdr:sp macro="" textlink="">
      <xdr:nvSpPr>
        <xdr:cNvPr id="9" name="Textfeld 8"/>
        <xdr:cNvSpPr txBox="1"/>
      </xdr:nvSpPr>
      <xdr:spPr>
        <a:xfrm>
          <a:off x="628650" y="7191374"/>
          <a:ext cx="5400675" cy="1343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indent="0"/>
          <a:r>
            <a:rPr lang="fr-CH" sz="1800" b="1">
              <a:solidFill>
                <a:schemeClr val="bg1"/>
              </a:solidFill>
              <a:latin typeface="+mn-lt"/>
              <a:ea typeface="+mn-ea"/>
              <a:cs typeface="+mn-cs"/>
            </a:rPr>
            <a:t>Die Merkblätter dienen der Berechnung der Aufprall-flächen (Fallräume) unter verschiedenen Spielplatz-geräten gemäss Norm SN EN 1176: 2008</a:t>
          </a:r>
          <a:endParaRPr lang="de-CH" sz="1800" b="1">
            <a:solidFill>
              <a:schemeClr val="bg1"/>
            </a:solidFill>
            <a:latin typeface="+mn-lt"/>
            <a:ea typeface="+mn-ea"/>
            <a:cs typeface="+mn-cs"/>
          </a:endParaRPr>
        </a:p>
      </xdr:txBody>
    </xdr:sp>
    <xdr:clientData/>
  </xdr:twoCellAnchor>
  <xdr:twoCellAnchor>
    <xdr:from>
      <xdr:col>0</xdr:col>
      <xdr:colOff>1487092</xdr:colOff>
      <xdr:row>5</xdr:row>
      <xdr:rowOff>40723</xdr:rowOff>
    </xdr:from>
    <xdr:to>
      <xdr:col>0</xdr:col>
      <xdr:colOff>2649142</xdr:colOff>
      <xdr:row>7</xdr:row>
      <xdr:rowOff>14674</xdr:rowOff>
    </xdr:to>
    <xdr:sp macro="" textlink="">
      <xdr:nvSpPr>
        <xdr:cNvPr id="10" name="Abgerundetes Rechteck 9">
          <a:hlinkClick xmlns:r="http://schemas.openxmlformats.org/officeDocument/2006/relationships" r:id="rId2"/>
        </xdr:cNvPr>
        <xdr:cNvSpPr/>
      </xdr:nvSpPr>
      <xdr:spPr>
        <a:xfrm>
          <a:off x="1487092" y="11054004"/>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2819403</xdr:colOff>
      <xdr:row>5</xdr:row>
      <xdr:rowOff>40723</xdr:rowOff>
    </xdr:from>
    <xdr:to>
      <xdr:col>0</xdr:col>
      <xdr:colOff>3981453</xdr:colOff>
      <xdr:row>7</xdr:row>
      <xdr:rowOff>14674</xdr:rowOff>
    </xdr:to>
    <xdr:sp macro="" textlink="">
      <xdr:nvSpPr>
        <xdr:cNvPr id="11" name="Abgerundetes Rechteck 10">
          <a:hlinkClick xmlns:r="http://schemas.openxmlformats.org/officeDocument/2006/relationships" r:id="rId3"/>
        </xdr:cNvPr>
        <xdr:cNvSpPr/>
      </xdr:nvSpPr>
      <xdr:spPr>
        <a:xfrm>
          <a:off x="2819403" y="11054004"/>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107156</xdr:colOff>
      <xdr:row>5</xdr:row>
      <xdr:rowOff>23813</xdr:rowOff>
    </xdr:from>
    <xdr:to>
      <xdr:col>0</xdr:col>
      <xdr:colOff>1316831</xdr:colOff>
      <xdr:row>7</xdr:row>
      <xdr:rowOff>31585</xdr:rowOff>
    </xdr:to>
    <xdr:sp macro="" textlink="">
      <xdr:nvSpPr>
        <xdr:cNvPr id="12" name="Abgerundetes Rechteck 11">
          <a:hlinkClick xmlns:r="http://schemas.openxmlformats.org/officeDocument/2006/relationships" r:id="rId4"/>
        </xdr:cNvPr>
        <xdr:cNvSpPr/>
      </xdr:nvSpPr>
      <xdr:spPr>
        <a:xfrm>
          <a:off x="107156" y="11037094"/>
          <a:ext cx="1209675" cy="341147"/>
        </a:xfrm>
        <a:prstGeom prst="roundRect">
          <a:avLst/>
        </a:prstGeom>
        <a:solidFill>
          <a:schemeClr val="accent6">
            <a:lumMod val="50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CH" sz="1200" b="1" kern="1200">
              <a:solidFill>
                <a:schemeClr val="bg1"/>
              </a:solidFill>
              <a:latin typeface="Arial" pitchFamily="34" charset="0"/>
              <a:ea typeface="+mn-ea"/>
              <a:cs typeface="Arial" pitchFamily="34" charset="0"/>
            </a:rPr>
            <a:t>Anleitung</a:t>
          </a:r>
        </a:p>
      </xdr:txBody>
    </xdr:sp>
    <xdr:clientData/>
  </xdr:twoCellAnchor>
  <xdr:twoCellAnchor editAs="oneCell">
    <xdr:from>
      <xdr:col>0</xdr:col>
      <xdr:colOff>4772025</xdr:colOff>
      <xdr:row>2</xdr:row>
      <xdr:rowOff>323850</xdr:rowOff>
    </xdr:from>
    <xdr:to>
      <xdr:col>0</xdr:col>
      <xdr:colOff>5876925</xdr:colOff>
      <xdr:row>2</xdr:row>
      <xdr:rowOff>790575</xdr:rowOff>
    </xdr:to>
    <xdr:pic>
      <xdr:nvPicPr>
        <xdr:cNvPr id="2187460" name="Picture 242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72025" y="9315450"/>
          <a:ext cx="1104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666750</xdr:colOff>
      <xdr:row>0</xdr:row>
      <xdr:rowOff>0</xdr:rowOff>
    </xdr:from>
    <xdr:to>
      <xdr:col>6</xdr:col>
      <xdr:colOff>0</xdr:colOff>
      <xdr:row>0</xdr:row>
      <xdr:rowOff>542925</xdr:rowOff>
    </xdr:to>
    <xdr:pic>
      <xdr:nvPicPr>
        <xdr:cNvPr id="2205894"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0</xdr:rowOff>
    </xdr:from>
    <xdr:to>
      <xdr:col>7</xdr:col>
      <xdr:colOff>0</xdr:colOff>
      <xdr:row>0</xdr:row>
      <xdr:rowOff>0</xdr:rowOff>
    </xdr:to>
    <xdr:sp macro="" textlink="">
      <xdr:nvSpPr>
        <xdr:cNvPr id="2205895" name="Text Box 1"/>
        <xdr:cNvSpPr txBox="1">
          <a:spLocks noChangeArrowheads="1"/>
        </xdr:cNvSpPr>
      </xdr:nvSpPr>
      <xdr:spPr bwMode="auto">
        <a:xfrm>
          <a:off x="6372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152400</xdr:colOff>
      <xdr:row>39</xdr:row>
      <xdr:rowOff>0</xdr:rowOff>
    </xdr:from>
    <xdr:to>
      <xdr:col>1</xdr:col>
      <xdr:colOff>933450</xdr:colOff>
      <xdr:row>40</xdr:row>
      <xdr:rowOff>145401</xdr:rowOff>
    </xdr:to>
    <xdr:sp macro="" textlink="">
      <xdr:nvSpPr>
        <xdr:cNvPr id="56" name="Abgerundetes Rechteck 55">
          <a:hlinkClick xmlns:r="http://schemas.openxmlformats.org/officeDocument/2006/relationships" r:id="rId2"/>
        </xdr:cNvPr>
        <xdr:cNvSpPr/>
      </xdr:nvSpPr>
      <xdr:spPr>
        <a:xfrm>
          <a:off x="152400" y="95821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1066800</xdr:colOff>
      <xdr:row>39</xdr:row>
      <xdr:rowOff>0</xdr:rowOff>
    </xdr:from>
    <xdr:to>
      <xdr:col>1</xdr:col>
      <xdr:colOff>2228850</xdr:colOff>
      <xdr:row>40</xdr:row>
      <xdr:rowOff>145401</xdr:rowOff>
    </xdr:to>
    <xdr:sp macro="" textlink="">
      <xdr:nvSpPr>
        <xdr:cNvPr id="57" name="Abgerundetes Rechteck 56">
          <a:hlinkClick xmlns:r="http://schemas.openxmlformats.org/officeDocument/2006/relationships" r:id="rId3"/>
        </xdr:cNvPr>
        <xdr:cNvSpPr/>
      </xdr:nvSpPr>
      <xdr:spPr>
        <a:xfrm>
          <a:off x="1447800" y="95821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0</xdr:colOff>
      <xdr:row>5</xdr:row>
      <xdr:rowOff>133350</xdr:rowOff>
    </xdr:from>
    <xdr:to>
      <xdr:col>5</xdr:col>
      <xdr:colOff>495300</xdr:colOff>
      <xdr:row>25</xdr:row>
      <xdr:rowOff>57150</xdr:rowOff>
    </xdr:to>
    <xdr:grpSp>
      <xdr:nvGrpSpPr>
        <xdr:cNvPr id="2205898" name="Groupe 1"/>
        <xdr:cNvGrpSpPr>
          <a:grpSpLocks/>
        </xdr:cNvGrpSpPr>
      </xdr:nvGrpSpPr>
      <xdr:grpSpPr bwMode="auto">
        <a:xfrm>
          <a:off x="0" y="2162175"/>
          <a:ext cx="5915025" cy="3162300"/>
          <a:chOff x="0" y="2162175"/>
          <a:chExt cx="5915025" cy="3162300"/>
        </a:xfrm>
      </xdr:grpSpPr>
      <xdr:sp macro="" textlink="">
        <xdr:nvSpPr>
          <xdr:cNvPr id="2205899" name="Rectangle 4" descr="50%"/>
          <xdr:cNvSpPr>
            <a:spLocks noChangeArrowheads="1"/>
          </xdr:cNvSpPr>
        </xdr:nvSpPr>
        <xdr:spPr bwMode="auto">
          <a:xfrm>
            <a:off x="66675" y="3381375"/>
            <a:ext cx="5848350" cy="1943100"/>
          </a:xfrm>
          <a:prstGeom prst="rect">
            <a:avLst/>
          </a:prstGeom>
          <a:solidFill>
            <a:srgbClr val="92D050"/>
          </a:solidFill>
          <a:ln w="9525">
            <a:solidFill>
              <a:srgbClr val="000000"/>
            </a:solidFill>
            <a:miter lim="800000"/>
            <a:headEnd/>
            <a:tailEnd/>
          </a:ln>
        </xdr:spPr>
      </xdr:sp>
      <xdr:sp macro="" textlink="">
        <xdr:nvSpPr>
          <xdr:cNvPr id="2205900" name="Forme libre 50"/>
          <xdr:cNvSpPr>
            <a:spLocks/>
          </xdr:cNvSpPr>
        </xdr:nvSpPr>
        <xdr:spPr bwMode="auto">
          <a:xfrm>
            <a:off x="125996" y="3688715"/>
            <a:ext cx="5760380" cy="1364115"/>
          </a:xfrm>
          <a:custGeom>
            <a:avLst/>
            <a:gdLst>
              <a:gd name="T0" fmla="*/ 5793244 w 5752457"/>
              <a:gd name="T1" fmla="*/ 712413 h 1345319"/>
              <a:gd name="T2" fmla="*/ 3740235 w 5752457"/>
              <a:gd name="T3" fmla="*/ 60272 h 1345319"/>
              <a:gd name="T4" fmla="*/ 2860596 w 5752457"/>
              <a:gd name="T5" fmla="*/ 85070 h 1345319"/>
              <a:gd name="T6" fmla="*/ 427675 w 5752457"/>
              <a:gd name="T7" fmla="*/ 252906 h 1345319"/>
              <a:gd name="T8" fmla="*/ 123310 w 5752457"/>
              <a:gd name="T9" fmla="*/ 863658 h 1345319"/>
              <a:gd name="T10" fmla="*/ 1357547 w 5752457"/>
              <a:gd name="T11" fmla="*/ 1733913 h 1345319"/>
              <a:gd name="T12" fmla="*/ 2961064 w 5752457"/>
              <a:gd name="T13" fmla="*/ 1581041 h 1345319"/>
              <a:gd name="T14" fmla="*/ 5325140 w 5752457"/>
              <a:gd name="T15" fmla="*/ 1150619 h 1345319"/>
              <a:gd name="T16" fmla="*/ 5793244 w 5752457"/>
              <a:gd name="T17" fmla="*/ 712413 h 13453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752457" h="1345319">
                <a:moveTo>
                  <a:pt x="5643709" y="547322"/>
                </a:moveTo>
                <a:cubicBezTo>
                  <a:pt x="5294100" y="449204"/>
                  <a:pt x="4119853" y="126633"/>
                  <a:pt x="3643695" y="46305"/>
                </a:cubicBezTo>
                <a:cubicBezTo>
                  <a:pt x="3167537" y="-34023"/>
                  <a:pt x="3212208" y="1856"/>
                  <a:pt x="2786758" y="65356"/>
                </a:cubicBezTo>
                <a:cubicBezTo>
                  <a:pt x="2427923" y="158436"/>
                  <a:pt x="775471" y="176368"/>
                  <a:pt x="416636" y="194297"/>
                </a:cubicBezTo>
                <a:cubicBezTo>
                  <a:pt x="87195" y="215058"/>
                  <a:pt x="-156256" y="437568"/>
                  <a:pt x="120127" y="663519"/>
                </a:cubicBezTo>
                <a:cubicBezTo>
                  <a:pt x="419459" y="855069"/>
                  <a:pt x="909028" y="1234496"/>
                  <a:pt x="1322504" y="1332108"/>
                </a:cubicBezTo>
                <a:cubicBezTo>
                  <a:pt x="1770573" y="1384769"/>
                  <a:pt x="2562853" y="1266456"/>
                  <a:pt x="2884630" y="1214658"/>
                </a:cubicBezTo>
                <a:cubicBezTo>
                  <a:pt x="3360618" y="1148271"/>
                  <a:pt x="4863893" y="955984"/>
                  <a:pt x="5187689" y="883982"/>
                </a:cubicBezTo>
                <a:cubicBezTo>
                  <a:pt x="5443632" y="850682"/>
                  <a:pt x="5982822" y="722998"/>
                  <a:pt x="5643709" y="547322"/>
                </a:cubicBezTo>
                <a:close/>
              </a:path>
            </a:pathLst>
          </a:custGeom>
          <a:noFill/>
          <a:ln w="9525">
            <a:solidFill>
              <a:srgbClr val="0070C0"/>
            </a:solidFill>
            <a:prstDash val="sysDash"/>
            <a:miter lim="800000"/>
            <a:headEnd/>
            <a:tailEnd type="arrow" w="med" len="med"/>
          </a:ln>
          <a:extLst>
            <a:ext uri="{909E8E84-426E-40DD-AFC4-6F175D3DCCD1}">
              <a14:hiddenFill xmlns:a14="http://schemas.microsoft.com/office/drawing/2010/main">
                <a:solidFill>
                  <a:srgbClr val="FFFFFF"/>
                </a:solidFill>
              </a14:hiddenFill>
            </a:ext>
          </a:extLst>
        </xdr:spPr>
      </xdr:sp>
      <xdr:sp macro="" textlink="">
        <xdr:nvSpPr>
          <xdr:cNvPr id="53" name="Text Box 27"/>
          <xdr:cNvSpPr txBox="1">
            <a:spLocks noChangeArrowheads="1"/>
          </xdr:cNvSpPr>
        </xdr:nvSpPr>
        <xdr:spPr bwMode="auto">
          <a:xfrm>
            <a:off x="104775" y="3457575"/>
            <a:ext cx="514350" cy="361950"/>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700">
                <a:latin typeface="Arial" charset="0"/>
              </a:rPr>
              <a:t>Engin: </a:t>
            </a:r>
          </a:p>
          <a:p>
            <a:r>
              <a:rPr lang="fr-CH" sz="700">
                <a:latin typeface="Arial" charset="0"/>
              </a:rPr>
              <a:t>Hinnen</a:t>
            </a:r>
            <a:endParaRPr lang="de-CH" sz="700">
              <a:latin typeface="Arial" charset="0"/>
            </a:endParaRPr>
          </a:p>
        </xdr:txBody>
      </xdr:sp>
      <xdr:sp macro="" textlink="">
        <xdr:nvSpPr>
          <xdr:cNvPr id="2205902" name="Freeform 5"/>
          <xdr:cNvSpPr>
            <a:spLocks/>
          </xdr:cNvSpPr>
        </xdr:nvSpPr>
        <xdr:spPr bwMode="auto">
          <a:xfrm>
            <a:off x="200025" y="3743325"/>
            <a:ext cx="5438775" cy="1285875"/>
          </a:xfrm>
          <a:custGeom>
            <a:avLst/>
            <a:gdLst>
              <a:gd name="T0" fmla="*/ 0 w 5362"/>
              <a:gd name="T1" fmla="*/ 2147483647 h 1269"/>
              <a:gd name="T2" fmla="*/ 2147483647 w 5362"/>
              <a:gd name="T3" fmla="*/ 0 h 1269"/>
              <a:gd name="T4" fmla="*/ 2147483647 w 5362"/>
              <a:gd name="T5" fmla="*/ 2147483647 h 1269"/>
              <a:gd name="T6" fmla="*/ 2147483647 w 5362"/>
              <a:gd name="T7" fmla="*/ 2147483647 h 1269"/>
              <a:gd name="T8" fmla="*/ 0 w 5362"/>
              <a:gd name="T9" fmla="*/ 2147483647 h 1269"/>
              <a:gd name="T10" fmla="*/ 0 60000 65536"/>
              <a:gd name="T11" fmla="*/ 0 60000 65536"/>
              <a:gd name="T12" fmla="*/ 0 60000 65536"/>
              <a:gd name="T13" fmla="*/ 0 60000 65536"/>
              <a:gd name="T14" fmla="*/ 0 60000 65536"/>
              <a:gd name="T15" fmla="*/ 0 w 5362"/>
              <a:gd name="T16" fmla="*/ 0 h 1269"/>
              <a:gd name="T17" fmla="*/ 5362 w 5362"/>
              <a:gd name="T18" fmla="*/ 1269 h 1269"/>
            </a:gdLst>
            <a:ahLst/>
            <a:cxnLst>
              <a:cxn ang="T10">
                <a:pos x="T0" y="T1"/>
              </a:cxn>
              <a:cxn ang="T11">
                <a:pos x="T2" y="T3"/>
              </a:cxn>
              <a:cxn ang="T12">
                <a:pos x="T4" y="T5"/>
              </a:cxn>
              <a:cxn ang="T13">
                <a:pos x="T6" y="T7"/>
              </a:cxn>
              <a:cxn ang="T14">
                <a:pos x="T8" y="T9"/>
              </a:cxn>
            </a:cxnLst>
            <a:rect l="T15" t="T16" r="T17" b="T18"/>
            <a:pathLst>
              <a:path w="5362" h="1269">
                <a:moveTo>
                  <a:pt x="0" y="171"/>
                </a:moveTo>
                <a:lnTo>
                  <a:pt x="2744" y="0"/>
                </a:lnTo>
                <a:lnTo>
                  <a:pt x="5362" y="773"/>
                </a:lnTo>
                <a:lnTo>
                  <a:pt x="2039" y="1269"/>
                </a:lnTo>
                <a:lnTo>
                  <a:pt x="0" y="171"/>
                </a:lnTo>
                <a:close/>
              </a:path>
            </a:pathLst>
          </a:custGeom>
          <a:solidFill>
            <a:srgbClr val="FFCC99"/>
          </a:solidFill>
          <a:ln w="9525">
            <a:solidFill>
              <a:srgbClr val="000000"/>
            </a:solidFill>
            <a:round/>
            <a:headEnd/>
            <a:tailEnd/>
          </a:ln>
        </xdr:spPr>
      </xdr:sp>
      <xdr:pic>
        <xdr:nvPicPr>
          <xdr:cNvPr id="2205903" name="Picture 37" descr="D:\IMAGES\Pl_Jeu\Images introductives ou particulières\a-Cabane Hinnen.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85900" y="2543175"/>
            <a:ext cx="27527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5904" name="Line 8"/>
          <xdr:cNvSpPr>
            <a:spLocks noChangeShapeType="1"/>
          </xdr:cNvSpPr>
        </xdr:nvSpPr>
        <xdr:spPr bwMode="auto">
          <a:xfrm flipH="1">
            <a:off x="3314700" y="2581275"/>
            <a:ext cx="0" cy="1733550"/>
          </a:xfrm>
          <a:prstGeom prst="line">
            <a:avLst/>
          </a:prstGeom>
          <a:noFill/>
          <a:ln w="19050">
            <a:solidFill>
              <a:srgbClr val="FFFFFF"/>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59" name="Text Box 11"/>
          <xdr:cNvSpPr txBox="1">
            <a:spLocks noChangeArrowheads="1"/>
          </xdr:cNvSpPr>
        </xdr:nvSpPr>
        <xdr:spPr bwMode="auto">
          <a:xfrm>
            <a:off x="3076575" y="3333750"/>
            <a:ext cx="438150"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 </a:t>
            </a:r>
            <a:r>
              <a:rPr lang="fr-CH" sz="1050" b="1">
                <a:latin typeface="Arial" charset="0"/>
              </a:rPr>
              <a:t>= ?</a:t>
            </a:r>
            <a:endParaRPr lang="de-CH" sz="1050" b="1">
              <a:latin typeface="Arial" charset="0"/>
            </a:endParaRPr>
          </a:p>
        </xdr:txBody>
      </xdr:sp>
      <xdr:sp macro="" textlink="">
        <xdr:nvSpPr>
          <xdr:cNvPr id="60" name="Text Box 17"/>
          <xdr:cNvSpPr txBox="1">
            <a:spLocks noChangeArrowheads="1"/>
          </xdr:cNvSpPr>
        </xdr:nvSpPr>
        <xdr:spPr bwMode="auto">
          <a:xfrm>
            <a:off x="1752600" y="2228850"/>
            <a:ext cx="438150"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1</a:t>
            </a:r>
            <a:r>
              <a:rPr lang="fr-CH" sz="1050" b="1">
                <a:latin typeface="Arial" charset="0"/>
              </a:rPr>
              <a:t>= ?</a:t>
            </a:r>
            <a:endParaRPr lang="de-CH" sz="1050" b="1">
              <a:latin typeface="Arial" charset="0"/>
            </a:endParaRPr>
          </a:p>
        </xdr:txBody>
      </xdr:sp>
      <xdr:sp macro="" textlink="">
        <xdr:nvSpPr>
          <xdr:cNvPr id="61" name="Text Box 18"/>
          <xdr:cNvSpPr txBox="1">
            <a:spLocks noChangeArrowheads="1"/>
          </xdr:cNvSpPr>
        </xdr:nvSpPr>
        <xdr:spPr bwMode="auto">
          <a:xfrm>
            <a:off x="3048000" y="2162175"/>
            <a:ext cx="438150"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2</a:t>
            </a:r>
            <a:r>
              <a:rPr lang="fr-CH" sz="1050" b="1">
                <a:latin typeface="Arial" charset="0"/>
              </a:rPr>
              <a:t>= ?</a:t>
            </a:r>
            <a:endParaRPr lang="de-CH" sz="1050" b="1">
              <a:latin typeface="Arial" charset="0"/>
            </a:endParaRPr>
          </a:p>
        </xdr:txBody>
      </xdr:sp>
      <xdr:sp macro="" textlink="">
        <xdr:nvSpPr>
          <xdr:cNvPr id="2205908" name="Line 19"/>
          <xdr:cNvSpPr>
            <a:spLocks noChangeShapeType="1"/>
          </xdr:cNvSpPr>
        </xdr:nvSpPr>
        <xdr:spPr bwMode="auto">
          <a:xfrm>
            <a:off x="409575" y="3924300"/>
            <a:ext cx="2038350" cy="105727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909" name="Line 22"/>
          <xdr:cNvSpPr>
            <a:spLocks noChangeShapeType="1"/>
          </xdr:cNvSpPr>
        </xdr:nvSpPr>
        <xdr:spPr bwMode="auto">
          <a:xfrm flipH="1">
            <a:off x="2505075" y="4600575"/>
            <a:ext cx="3343275" cy="55245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4" name="Text Box 23"/>
          <xdr:cNvSpPr txBox="1">
            <a:spLocks noChangeArrowheads="1"/>
          </xdr:cNvSpPr>
        </xdr:nvSpPr>
        <xdr:spPr bwMode="auto">
          <a:xfrm>
            <a:off x="4295775" y="4752975"/>
            <a:ext cx="209550" cy="22860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K</a:t>
            </a:r>
            <a:endParaRPr lang="de-CH" sz="1050" b="1">
              <a:latin typeface="Arial" charset="0"/>
            </a:endParaRPr>
          </a:p>
        </xdr:txBody>
      </xdr:sp>
      <xdr:sp macro="" textlink="">
        <xdr:nvSpPr>
          <xdr:cNvPr id="65" name="Text Box 24"/>
          <xdr:cNvSpPr txBox="1">
            <a:spLocks noChangeArrowheads="1"/>
          </xdr:cNvSpPr>
        </xdr:nvSpPr>
        <xdr:spPr bwMode="auto">
          <a:xfrm>
            <a:off x="1133475" y="4181475"/>
            <a:ext cx="190500" cy="22860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endParaRPr lang="de-CH" sz="1050" b="1">
              <a:latin typeface="Arial" charset="0"/>
            </a:endParaRPr>
          </a:p>
        </xdr:txBody>
      </xdr:sp>
      <xdr:sp macro="" textlink="">
        <xdr:nvSpPr>
          <xdr:cNvPr id="2205912" name="Line 30"/>
          <xdr:cNvSpPr>
            <a:spLocks noChangeShapeType="1"/>
          </xdr:cNvSpPr>
        </xdr:nvSpPr>
        <xdr:spPr bwMode="auto">
          <a:xfrm>
            <a:off x="1552575" y="4143375"/>
            <a:ext cx="923925"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13" name="Line 33"/>
          <xdr:cNvSpPr>
            <a:spLocks noChangeShapeType="1"/>
          </xdr:cNvSpPr>
        </xdr:nvSpPr>
        <xdr:spPr bwMode="auto">
          <a:xfrm flipH="1">
            <a:off x="4191000" y="3438525"/>
            <a:ext cx="409575" cy="771525"/>
          </a:xfrm>
          <a:prstGeom prst="line">
            <a:avLst/>
          </a:prstGeom>
          <a:noFill/>
          <a:ln w="635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2205914" name="Freeform 35"/>
          <xdr:cNvSpPr>
            <a:spLocks/>
          </xdr:cNvSpPr>
        </xdr:nvSpPr>
        <xdr:spPr bwMode="auto">
          <a:xfrm>
            <a:off x="3371850" y="4400550"/>
            <a:ext cx="676275" cy="361950"/>
          </a:xfrm>
          <a:custGeom>
            <a:avLst/>
            <a:gdLst>
              <a:gd name="T0" fmla="*/ 2147483647 w 1126"/>
              <a:gd name="T1" fmla="*/ 2147483647 h 598"/>
              <a:gd name="T2" fmla="*/ 0 w 1126"/>
              <a:gd name="T3" fmla="*/ 0 h 598"/>
              <a:gd name="T4" fmla="*/ 0 60000 65536"/>
              <a:gd name="T5" fmla="*/ 0 60000 65536"/>
              <a:gd name="T6" fmla="*/ 0 w 1126"/>
              <a:gd name="T7" fmla="*/ 0 h 598"/>
              <a:gd name="T8" fmla="*/ 1126 w 1126"/>
              <a:gd name="T9" fmla="*/ 598 h 598"/>
            </a:gdLst>
            <a:ahLst/>
            <a:cxnLst>
              <a:cxn ang="T4">
                <a:pos x="T0" y="T1"/>
              </a:cxn>
              <a:cxn ang="T5">
                <a:pos x="T2" y="T3"/>
              </a:cxn>
            </a:cxnLst>
            <a:rect l="T6" t="T7" r="T8" b="T9"/>
            <a:pathLst>
              <a:path w="1126" h="598">
                <a:moveTo>
                  <a:pt x="1126" y="598"/>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70" name="Text Box 36"/>
          <xdr:cNvSpPr txBox="1">
            <a:spLocks noChangeArrowheads="1"/>
          </xdr:cNvSpPr>
        </xdr:nvSpPr>
        <xdr:spPr bwMode="auto">
          <a:xfrm>
            <a:off x="3600450" y="4429125"/>
            <a:ext cx="228600" cy="22860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F</a:t>
            </a:r>
            <a:endParaRPr lang="de-CH" sz="1050" b="1">
              <a:latin typeface="Arial" charset="0"/>
            </a:endParaRPr>
          </a:p>
        </xdr:txBody>
      </xdr:sp>
      <xdr:sp macro="" textlink="">
        <xdr:nvSpPr>
          <xdr:cNvPr id="2205916" name="Line 41"/>
          <xdr:cNvSpPr>
            <a:spLocks noChangeShapeType="1"/>
          </xdr:cNvSpPr>
        </xdr:nvSpPr>
        <xdr:spPr bwMode="auto">
          <a:xfrm flipH="1">
            <a:off x="2486025" y="4324350"/>
            <a:ext cx="1562100" cy="1809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17" name="Line 46"/>
          <xdr:cNvSpPr>
            <a:spLocks noChangeShapeType="1"/>
          </xdr:cNvSpPr>
        </xdr:nvSpPr>
        <xdr:spPr bwMode="auto">
          <a:xfrm flipV="1">
            <a:off x="2486025" y="2466975"/>
            <a:ext cx="0" cy="20574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18" name="Line 47"/>
          <xdr:cNvSpPr>
            <a:spLocks noChangeShapeType="1"/>
          </xdr:cNvSpPr>
        </xdr:nvSpPr>
        <xdr:spPr bwMode="auto">
          <a:xfrm flipV="1">
            <a:off x="1562100" y="2562225"/>
            <a:ext cx="0" cy="15906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19" name="Line 48"/>
          <xdr:cNvSpPr>
            <a:spLocks noChangeShapeType="1"/>
          </xdr:cNvSpPr>
        </xdr:nvSpPr>
        <xdr:spPr bwMode="auto">
          <a:xfrm flipV="1">
            <a:off x="1562100" y="2447925"/>
            <a:ext cx="914400" cy="17145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920" name="Line 49"/>
          <xdr:cNvSpPr>
            <a:spLocks noChangeShapeType="1"/>
          </xdr:cNvSpPr>
        </xdr:nvSpPr>
        <xdr:spPr bwMode="auto">
          <a:xfrm flipV="1">
            <a:off x="4057650" y="2457450"/>
            <a:ext cx="0" cy="18573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21" name="Line 50"/>
          <xdr:cNvSpPr>
            <a:spLocks noChangeShapeType="1"/>
          </xdr:cNvSpPr>
        </xdr:nvSpPr>
        <xdr:spPr bwMode="auto">
          <a:xfrm>
            <a:off x="2486025" y="2447925"/>
            <a:ext cx="1552575" cy="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922" name="Line 51"/>
          <xdr:cNvSpPr>
            <a:spLocks noChangeShapeType="1"/>
          </xdr:cNvSpPr>
        </xdr:nvSpPr>
        <xdr:spPr bwMode="auto">
          <a:xfrm flipV="1">
            <a:off x="2695575" y="4267200"/>
            <a:ext cx="1133475" cy="1047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23" name="Line 54"/>
          <xdr:cNvSpPr>
            <a:spLocks noChangeShapeType="1"/>
          </xdr:cNvSpPr>
        </xdr:nvSpPr>
        <xdr:spPr bwMode="auto">
          <a:xfrm>
            <a:off x="5619750" y="4524375"/>
            <a:ext cx="238125" cy="666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5924" name="Line 55"/>
          <xdr:cNvSpPr>
            <a:spLocks noChangeShapeType="1"/>
          </xdr:cNvSpPr>
        </xdr:nvSpPr>
        <xdr:spPr bwMode="auto">
          <a:xfrm>
            <a:off x="2219325" y="5010150"/>
            <a:ext cx="314325" cy="15240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83" name="Text Box 59"/>
          <xdr:cNvSpPr txBox="1">
            <a:spLocks noChangeArrowheads="1"/>
          </xdr:cNvSpPr>
        </xdr:nvSpPr>
        <xdr:spPr bwMode="auto">
          <a:xfrm>
            <a:off x="4210050" y="3333750"/>
            <a:ext cx="809625" cy="32385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800" b="1" kern="1200">
                <a:solidFill>
                  <a:schemeClr val="tx1"/>
                </a:solidFill>
                <a:latin typeface="Arial" pitchFamily="34" charset="0"/>
                <a:ea typeface="+mn-ea"/>
                <a:cs typeface="Arial" pitchFamily="34" charset="0"/>
              </a:rPr>
              <a:t>Aufprallfläche für  h1= ?</a:t>
            </a:r>
          </a:p>
        </xdr:txBody>
      </xdr:sp>
      <xdr:sp macro="" textlink="">
        <xdr:nvSpPr>
          <xdr:cNvPr id="2205926" name="Line 55"/>
          <xdr:cNvSpPr>
            <a:spLocks noChangeShapeType="1"/>
          </xdr:cNvSpPr>
        </xdr:nvSpPr>
        <xdr:spPr bwMode="auto">
          <a:xfrm flipH="1">
            <a:off x="1476375" y="4377628"/>
            <a:ext cx="1094193" cy="642047"/>
          </a:xfrm>
          <a:prstGeom prst="line">
            <a:avLst/>
          </a:prstGeom>
          <a:noFill/>
          <a:ln w="6350">
            <a:solidFill>
              <a:srgbClr val="00B0F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Text Box 60"/>
          <xdr:cNvSpPr txBox="1">
            <a:spLocks noChangeArrowheads="1"/>
          </xdr:cNvSpPr>
        </xdr:nvSpPr>
        <xdr:spPr bwMode="auto">
          <a:xfrm>
            <a:off x="895350" y="5095875"/>
            <a:ext cx="752475" cy="133350"/>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solidFill>
                  <a:srgbClr val="00B0F0"/>
                </a:solidFill>
                <a:latin typeface="Arial" charset="0"/>
              </a:rPr>
              <a:t>R min = 150</a:t>
            </a:r>
            <a:endParaRPr lang="de-CH" sz="1050" b="1">
              <a:solidFill>
                <a:srgbClr val="00B0F0"/>
              </a:solidFill>
              <a:latin typeface="Arial" charset="0"/>
            </a:endParaRPr>
          </a:p>
        </xdr:txBody>
      </xdr:sp>
      <xdr:sp macro="" textlink="">
        <xdr:nvSpPr>
          <xdr:cNvPr id="2205928" name="Line 55"/>
          <xdr:cNvSpPr>
            <a:spLocks noChangeShapeType="1"/>
          </xdr:cNvSpPr>
        </xdr:nvSpPr>
        <xdr:spPr bwMode="auto">
          <a:xfrm flipH="1">
            <a:off x="4391024" y="4200524"/>
            <a:ext cx="1238249" cy="171451"/>
          </a:xfrm>
          <a:prstGeom prst="line">
            <a:avLst/>
          </a:prstGeom>
          <a:noFill/>
          <a:ln w="6350">
            <a:solidFill>
              <a:srgbClr val="00B0F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7" name="Text Box 60"/>
          <xdr:cNvSpPr txBox="1">
            <a:spLocks noChangeArrowheads="1"/>
          </xdr:cNvSpPr>
        </xdr:nvSpPr>
        <xdr:spPr bwMode="auto">
          <a:xfrm>
            <a:off x="4695825" y="4238625"/>
            <a:ext cx="619125" cy="123825"/>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rgbClr val="00B0F0"/>
                </a:solidFill>
                <a:latin typeface="Arial" charset="0"/>
                <a:ea typeface="+mn-ea"/>
                <a:cs typeface="+mn-cs"/>
              </a:rPr>
              <a:t>min 150</a:t>
            </a:r>
            <a:endParaRPr lang="de-CH" sz="1050" b="1" kern="1200">
              <a:solidFill>
                <a:srgbClr val="00B0F0"/>
              </a:solidFill>
              <a:latin typeface="Arial" charset="0"/>
              <a:ea typeface="+mn-ea"/>
              <a:cs typeface="+mn-cs"/>
            </a:endParaRPr>
          </a:p>
        </xdr:txBody>
      </xdr:sp>
      <xdr:sp macro="" textlink="">
        <xdr:nvSpPr>
          <xdr:cNvPr id="2205930" name="Line 30"/>
          <xdr:cNvSpPr>
            <a:spLocks noChangeShapeType="1"/>
          </xdr:cNvSpPr>
        </xdr:nvSpPr>
        <xdr:spPr bwMode="auto">
          <a:xfrm>
            <a:off x="3819526" y="4257675"/>
            <a:ext cx="609600" cy="1714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89" name="Freihandform 196"/>
          <xdr:cNvSpPr/>
        </xdr:nvSpPr>
        <xdr:spPr bwMode="auto">
          <a:xfrm flipH="1">
            <a:off x="180975" y="4800600"/>
            <a:ext cx="790575" cy="200025"/>
          </a:xfrm>
          <a:custGeom>
            <a:avLst/>
            <a:gdLst>
              <a:gd name="connsiteX0" fmla="*/ 1200778 w 1200778"/>
              <a:gd name="connsiteY0" fmla="*/ 150725 h 155749"/>
              <a:gd name="connsiteX1" fmla="*/ 286378 w 1200778"/>
              <a:gd name="connsiteY1" fmla="*/ 155749 h 155749"/>
              <a:gd name="connsiteX2" fmla="*/ 0 w 1200778"/>
              <a:gd name="connsiteY2" fmla="*/ 0 h 155749"/>
            </a:gdLst>
            <a:ahLst/>
            <a:cxnLst>
              <a:cxn ang="0">
                <a:pos x="connsiteX0" y="connsiteY0"/>
              </a:cxn>
              <a:cxn ang="0">
                <a:pos x="connsiteX1" y="connsiteY1"/>
              </a:cxn>
              <a:cxn ang="0">
                <a:pos x="connsiteX2" y="connsiteY2"/>
              </a:cxn>
            </a:cxnLst>
            <a:rect l="l" t="t" r="r" b="b"/>
            <a:pathLst>
              <a:path w="1200778" h="155749">
                <a:moveTo>
                  <a:pt x="1200778" y="150725"/>
                </a:moveTo>
                <a:lnTo>
                  <a:pt x="286378" y="155749"/>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90" name="Textfeld 60"/>
          <xdr:cNvSpPr txBox="1">
            <a:spLocks noChangeArrowheads="1"/>
          </xdr:cNvSpPr>
        </xdr:nvSpPr>
        <xdr:spPr bwMode="auto">
          <a:xfrm flipH="1">
            <a:off x="0" y="4733925"/>
            <a:ext cx="952500" cy="295275"/>
          </a:xfrm>
          <a:prstGeom prst="rect">
            <a:avLst/>
          </a:prstGeom>
          <a:noFill/>
          <a:ln w="9525">
            <a:noFill/>
            <a:miter lim="800000"/>
            <a:headEnd/>
            <a:tailEnd/>
          </a:ln>
        </xdr:spPr>
        <xdr:txBody>
          <a:bodyPr wrap="square">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fr-CH" sz="700" kern="1200">
                <a:solidFill>
                  <a:schemeClr val="tx1"/>
                </a:solidFill>
                <a:latin typeface="Arial" charset="0"/>
                <a:ea typeface="+mn-ea"/>
                <a:cs typeface="Arial" charset="0"/>
              </a:rPr>
              <a:t>Aufprallfläche ohne Hindernisse</a:t>
            </a:r>
          </a:p>
          <a:p>
            <a:endParaRPr lang="fr-CH" sz="700">
              <a:latin typeface="Arial"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161925</xdr:rowOff>
    </xdr:from>
    <xdr:to>
      <xdr:col>8</xdr:col>
      <xdr:colOff>400050</xdr:colOff>
      <xdr:row>25</xdr:row>
      <xdr:rowOff>133350</xdr:rowOff>
    </xdr:to>
    <xdr:grpSp>
      <xdr:nvGrpSpPr>
        <xdr:cNvPr id="2195121" name="Gruppieren 69"/>
        <xdr:cNvGrpSpPr>
          <a:grpSpLocks/>
        </xdr:cNvGrpSpPr>
      </xdr:nvGrpSpPr>
      <xdr:grpSpPr bwMode="auto">
        <a:xfrm>
          <a:off x="0" y="1619250"/>
          <a:ext cx="6667500" cy="3676650"/>
          <a:chOff x="0" y="1619250"/>
          <a:chExt cx="6667500" cy="3676650"/>
        </a:xfrm>
      </xdr:grpSpPr>
      <xdr:grpSp>
        <xdr:nvGrpSpPr>
          <xdr:cNvPr id="2195123" name="Gruppieren 65"/>
          <xdr:cNvGrpSpPr>
            <a:grpSpLocks/>
          </xdr:cNvGrpSpPr>
        </xdr:nvGrpSpPr>
        <xdr:grpSpPr bwMode="auto">
          <a:xfrm>
            <a:off x="0" y="2000250"/>
            <a:ext cx="6667500" cy="3295650"/>
            <a:chOff x="0" y="2000250"/>
            <a:chExt cx="6667500" cy="3295650"/>
          </a:xfrm>
        </xdr:grpSpPr>
        <xdr:sp macro="" textlink="">
          <xdr:nvSpPr>
            <xdr:cNvPr id="2195131" name="Freihandform 98"/>
            <xdr:cNvSpPr>
              <a:spLocks/>
            </xdr:cNvSpPr>
          </xdr:nvSpPr>
          <xdr:spPr bwMode="auto">
            <a:xfrm rot="456536">
              <a:off x="0" y="3324225"/>
              <a:ext cx="6142124" cy="1895475"/>
            </a:xfrm>
            <a:custGeom>
              <a:avLst/>
              <a:gdLst>
                <a:gd name="T0" fmla="*/ 59 w 6822551"/>
                <a:gd name="T1" fmla="*/ 0 h 1601080"/>
                <a:gd name="T2" fmla="*/ 0 w 6822551"/>
                <a:gd name="T3" fmla="*/ 2147483647 h 1601080"/>
                <a:gd name="T4" fmla="*/ 30 w 6822551"/>
                <a:gd name="T5" fmla="*/ 2147483647 h 1601080"/>
                <a:gd name="T6" fmla="*/ 86 w 6822551"/>
                <a:gd name="T7" fmla="*/ 2147483647 h 1601080"/>
                <a:gd name="T8" fmla="*/ 59 w 6822551"/>
                <a:gd name="T9" fmla="*/ 0 h 1601080"/>
                <a:gd name="T10" fmla="*/ 0 60000 65536"/>
                <a:gd name="T11" fmla="*/ 0 60000 65536"/>
                <a:gd name="T12" fmla="*/ 0 60000 65536"/>
                <a:gd name="T13" fmla="*/ 0 60000 65536"/>
                <a:gd name="T14" fmla="*/ 0 60000 65536"/>
                <a:gd name="T15" fmla="*/ 0 w 6822551"/>
                <a:gd name="T16" fmla="*/ 0 h 1601080"/>
                <a:gd name="T17" fmla="*/ 6822551 w 6822551"/>
                <a:gd name="T18" fmla="*/ 1601080 h 1601080"/>
              </a:gdLst>
              <a:ahLst/>
              <a:cxnLst>
                <a:cxn ang="T10">
                  <a:pos x="T0" y="T1"/>
                </a:cxn>
                <a:cxn ang="T11">
                  <a:pos x="T2" y="T3"/>
                </a:cxn>
                <a:cxn ang="T12">
                  <a:pos x="T4" y="T5"/>
                </a:cxn>
                <a:cxn ang="T13">
                  <a:pos x="T6" y="T7"/>
                </a:cxn>
                <a:cxn ang="T14">
                  <a:pos x="T8" y="T9"/>
                </a:cxn>
              </a:cxnLst>
              <a:rect l="T15" t="T16" r="T17" b="T18"/>
              <a:pathLst>
                <a:path w="6822551" h="1601080">
                  <a:moveTo>
                    <a:pt x="4641518" y="0"/>
                  </a:moveTo>
                  <a:lnTo>
                    <a:pt x="0" y="1172972"/>
                  </a:lnTo>
                  <a:lnTo>
                    <a:pt x="2301130" y="1601080"/>
                  </a:lnTo>
                  <a:lnTo>
                    <a:pt x="6822551" y="20547"/>
                  </a:lnTo>
                  <a:lnTo>
                    <a:pt x="4641518" y="0"/>
                  </a:lnTo>
                  <a:close/>
                </a:path>
              </a:pathLst>
            </a:custGeom>
            <a:solidFill>
              <a:srgbClr val="FFCC99"/>
            </a:solidFill>
            <a:ln w="9525" cap="flat" cmpd="sng" algn="ctr">
              <a:solidFill>
                <a:srgbClr val="000000"/>
              </a:solidFill>
              <a:prstDash val="solid"/>
              <a:round/>
              <a:headEnd type="none" w="med" len="med"/>
              <a:tailEnd type="none" w="med" len="med"/>
            </a:ln>
          </xdr:spPr>
        </xdr:sp>
        <xdr:sp macro="" textlink="">
          <xdr:nvSpPr>
            <xdr:cNvPr id="2195132" name="Line 6"/>
            <xdr:cNvSpPr>
              <a:spLocks noChangeShapeType="1"/>
            </xdr:cNvSpPr>
          </xdr:nvSpPr>
          <xdr:spPr bwMode="auto">
            <a:xfrm>
              <a:off x="1146275" y="2085975"/>
              <a:ext cx="0" cy="2000250"/>
            </a:xfrm>
            <a:prstGeom prst="line">
              <a:avLst/>
            </a:prstGeom>
            <a:noFill/>
            <a:ln w="1270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 name="Text Box 19"/>
            <xdr:cNvSpPr txBox="1">
              <a:spLocks noChangeArrowheads="1"/>
            </xdr:cNvSpPr>
          </xdr:nvSpPr>
          <xdr:spPr bwMode="auto">
            <a:xfrm>
              <a:off x="600075" y="2933700"/>
              <a:ext cx="447675" cy="21907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h</a:t>
              </a:r>
              <a:r>
                <a:rPr lang="fr-CH" sz="1050" b="1" baseline="-25000">
                  <a:latin typeface="Arial" charset="0"/>
                </a:rPr>
                <a:t>1</a:t>
              </a:r>
              <a:r>
                <a:rPr lang="fr-CH" sz="1050" b="1">
                  <a:latin typeface="Arial" charset="0"/>
                </a:rPr>
                <a:t> = ?</a:t>
              </a:r>
            </a:p>
          </xdr:txBody>
        </xdr:sp>
        <xdr:sp macro="" textlink="">
          <xdr:nvSpPr>
            <xdr:cNvPr id="2195134" name="Line 34"/>
            <xdr:cNvSpPr>
              <a:spLocks noChangeShapeType="1"/>
            </xdr:cNvSpPr>
          </xdr:nvSpPr>
          <xdr:spPr bwMode="auto">
            <a:xfrm flipH="1">
              <a:off x="1117618" y="2066925"/>
              <a:ext cx="1060304" cy="285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35" name="Line 7"/>
            <xdr:cNvSpPr>
              <a:spLocks noChangeShapeType="1"/>
            </xdr:cNvSpPr>
          </xdr:nvSpPr>
          <xdr:spPr bwMode="auto">
            <a:xfrm flipH="1">
              <a:off x="2340312" y="3705225"/>
              <a:ext cx="9552" cy="438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5136" name="Line 15"/>
            <xdr:cNvSpPr>
              <a:spLocks noChangeShapeType="1"/>
            </xdr:cNvSpPr>
          </xdr:nvSpPr>
          <xdr:spPr bwMode="auto">
            <a:xfrm flipH="1">
              <a:off x="2330759" y="3629025"/>
              <a:ext cx="401196" cy="85725"/>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37" name="Line 16"/>
            <xdr:cNvSpPr>
              <a:spLocks noChangeShapeType="1"/>
            </xdr:cNvSpPr>
          </xdr:nvSpPr>
          <xdr:spPr bwMode="auto">
            <a:xfrm flipH="1">
              <a:off x="2359416" y="4038600"/>
              <a:ext cx="506271" cy="952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38" name="Line 34"/>
            <xdr:cNvSpPr>
              <a:spLocks noChangeShapeType="1"/>
            </xdr:cNvSpPr>
          </xdr:nvSpPr>
          <xdr:spPr bwMode="auto">
            <a:xfrm flipH="1" flipV="1">
              <a:off x="2158818" y="3867150"/>
              <a:ext cx="2645985" cy="60960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39" name="Line 16"/>
            <xdr:cNvSpPr>
              <a:spLocks noChangeShapeType="1"/>
            </xdr:cNvSpPr>
          </xdr:nvSpPr>
          <xdr:spPr bwMode="auto">
            <a:xfrm flipH="1" flipV="1">
              <a:off x="1920011" y="5076825"/>
              <a:ext cx="554033" cy="2190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40" name="Line 16"/>
            <xdr:cNvSpPr>
              <a:spLocks noChangeShapeType="1"/>
            </xdr:cNvSpPr>
          </xdr:nvSpPr>
          <xdr:spPr bwMode="auto">
            <a:xfrm flipH="1" flipV="1">
              <a:off x="6208990" y="3752850"/>
              <a:ext cx="458510" cy="571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41" name="Line 27"/>
            <xdr:cNvSpPr>
              <a:spLocks noChangeShapeType="1"/>
            </xdr:cNvSpPr>
          </xdr:nvSpPr>
          <xdr:spPr bwMode="auto">
            <a:xfrm>
              <a:off x="477615" y="4219575"/>
              <a:ext cx="1996429" cy="6858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5142" name="Freeform 17"/>
            <xdr:cNvSpPr>
              <a:spLocks/>
            </xdr:cNvSpPr>
          </xdr:nvSpPr>
          <xdr:spPr bwMode="auto">
            <a:xfrm>
              <a:off x="2474044" y="4476750"/>
              <a:ext cx="2302102" cy="809625"/>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5143" name="Freeform 17"/>
            <xdr:cNvSpPr>
              <a:spLocks/>
            </xdr:cNvSpPr>
          </xdr:nvSpPr>
          <xdr:spPr bwMode="auto">
            <a:xfrm>
              <a:off x="4785698" y="3829050"/>
              <a:ext cx="1853145" cy="638175"/>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5144" name="Line 34"/>
            <xdr:cNvSpPr>
              <a:spLocks noChangeShapeType="1"/>
            </xdr:cNvSpPr>
          </xdr:nvSpPr>
          <xdr:spPr bwMode="auto">
            <a:xfrm flipH="1">
              <a:off x="2942051" y="3743325"/>
              <a:ext cx="448958" cy="1047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45" name="Line 34"/>
            <xdr:cNvSpPr>
              <a:spLocks noChangeShapeType="1"/>
            </xdr:cNvSpPr>
          </xdr:nvSpPr>
          <xdr:spPr bwMode="auto">
            <a:xfrm flipH="1">
              <a:off x="3343248" y="3829050"/>
              <a:ext cx="391644" cy="952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5146" name="Line 7"/>
            <xdr:cNvSpPr>
              <a:spLocks noChangeShapeType="1"/>
            </xdr:cNvSpPr>
          </xdr:nvSpPr>
          <xdr:spPr bwMode="auto">
            <a:xfrm>
              <a:off x="2951604" y="3838575"/>
              <a:ext cx="410749" cy="85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5147" name="Line 7"/>
            <xdr:cNvSpPr>
              <a:spLocks noChangeShapeType="1"/>
            </xdr:cNvSpPr>
          </xdr:nvSpPr>
          <xdr:spPr bwMode="auto">
            <a:xfrm>
              <a:off x="2970763" y="3667125"/>
              <a:ext cx="401087" cy="952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8" name="Line 6"/>
            <xdr:cNvSpPr>
              <a:spLocks noChangeShapeType="1"/>
            </xdr:cNvSpPr>
          </xdr:nvSpPr>
          <xdr:spPr bwMode="auto">
            <a:xfrm>
              <a:off x="2162175" y="2000250"/>
              <a:ext cx="19050" cy="1857375"/>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2195149" name="Line 7"/>
            <xdr:cNvSpPr>
              <a:spLocks noChangeShapeType="1"/>
            </xdr:cNvSpPr>
          </xdr:nvSpPr>
          <xdr:spPr bwMode="auto">
            <a:xfrm>
              <a:off x="2168370" y="3524250"/>
              <a:ext cx="458510" cy="85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3" name="Text Box 13"/>
            <xdr:cNvSpPr txBox="1">
              <a:spLocks noChangeArrowheads="1"/>
            </xdr:cNvSpPr>
          </xdr:nvSpPr>
          <xdr:spPr bwMode="auto">
            <a:xfrm rot="687855">
              <a:off x="3028950" y="3400425"/>
              <a:ext cx="352425"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S=?</a:t>
              </a:r>
            </a:p>
          </xdr:txBody>
        </xdr:sp>
        <xdr:sp macro="" textlink="">
          <xdr:nvSpPr>
            <xdr:cNvPr id="44" name="Text Box 12"/>
            <xdr:cNvSpPr txBox="1">
              <a:spLocks noChangeArrowheads="1"/>
            </xdr:cNvSpPr>
          </xdr:nvSpPr>
          <xdr:spPr bwMode="auto">
            <a:xfrm rot="613853">
              <a:off x="2219325" y="3286125"/>
              <a:ext cx="428625" cy="2000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C = ?</a:t>
              </a:r>
            </a:p>
          </xdr:txBody>
        </xdr:sp>
        <xdr:sp macro="" textlink="">
          <xdr:nvSpPr>
            <xdr:cNvPr id="46" name="Text Box 28"/>
            <xdr:cNvSpPr txBox="1">
              <a:spLocks noChangeArrowheads="1"/>
            </xdr:cNvSpPr>
          </xdr:nvSpPr>
          <xdr:spPr bwMode="auto">
            <a:xfrm>
              <a:off x="1447800" y="4448175"/>
              <a:ext cx="152400" cy="2000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K</a:t>
              </a:r>
            </a:p>
          </xdr:txBody>
        </xdr:sp>
        <xdr:sp macro="" textlink="">
          <xdr:nvSpPr>
            <xdr:cNvPr id="48" name="Text Box 28"/>
            <xdr:cNvSpPr txBox="1">
              <a:spLocks noChangeArrowheads="1"/>
            </xdr:cNvSpPr>
          </xdr:nvSpPr>
          <xdr:spPr bwMode="auto">
            <a:xfrm>
              <a:off x="3524250" y="4781550"/>
              <a:ext cx="161925" cy="2000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L</a:t>
              </a:r>
            </a:p>
          </xdr:txBody>
        </xdr:sp>
        <xdr:sp macro="" textlink="">
          <xdr:nvSpPr>
            <xdr:cNvPr id="49" name="Text Box 28"/>
            <xdr:cNvSpPr txBox="1">
              <a:spLocks noChangeArrowheads="1"/>
            </xdr:cNvSpPr>
          </xdr:nvSpPr>
          <xdr:spPr bwMode="auto">
            <a:xfrm>
              <a:off x="5629275" y="4057650"/>
              <a:ext cx="161925" cy="180975"/>
            </a:xfrm>
            <a:prstGeom prst="rect">
              <a:avLst/>
            </a:prstGeom>
            <a:solidFill>
              <a:schemeClr val="accent2">
                <a:lumMod val="40000"/>
                <a:lumOff val="60000"/>
              </a:schemeClr>
            </a:solidFill>
            <a:ln w="9525">
              <a:noFill/>
              <a:miter lim="800000"/>
              <a:headEnd/>
              <a:tailEnd/>
            </a:ln>
            <a:effectLst/>
          </xdr:spPr>
          <xdr:txBody>
            <a:bodyPr wrap="square" lIns="36000" tIns="36000" rIns="36000" bIns="3600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L</a:t>
              </a:r>
            </a:p>
          </xdr:txBody>
        </xdr:sp>
        <xdr:sp macro="" textlink="">
          <xdr:nvSpPr>
            <xdr:cNvPr id="50" name="Text Box 19"/>
            <xdr:cNvSpPr txBox="1">
              <a:spLocks noChangeArrowheads="1"/>
            </xdr:cNvSpPr>
          </xdr:nvSpPr>
          <xdr:spPr bwMode="auto">
            <a:xfrm rot="811433">
              <a:off x="2895600" y="3943350"/>
              <a:ext cx="457200" cy="1714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G = ?</a:t>
              </a:r>
            </a:p>
          </xdr:txBody>
        </xdr:sp>
        <xdr:sp macro="" textlink="">
          <xdr:nvSpPr>
            <xdr:cNvPr id="51" name="Text Box 43"/>
            <xdr:cNvSpPr txBox="1">
              <a:spLocks noChangeArrowheads="1"/>
            </xdr:cNvSpPr>
          </xdr:nvSpPr>
          <xdr:spPr bwMode="auto">
            <a:xfrm>
              <a:off x="5629275" y="3267075"/>
              <a:ext cx="914400" cy="304800"/>
            </a:xfrm>
            <a:prstGeom prst="rect">
              <a:avLst/>
            </a:prstGeom>
            <a:solidFill>
              <a:schemeClr val="bg1"/>
            </a:solid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kern="1200">
                  <a:solidFill>
                    <a:schemeClr val="tx1"/>
                  </a:solidFill>
                  <a:latin typeface="Arial" charset="0"/>
                  <a:ea typeface="+mn-ea"/>
                  <a:cs typeface="+mn-cs"/>
                </a:rPr>
                <a:t>Zeichnung: </a:t>
              </a:r>
            </a:p>
            <a:p>
              <a:r>
                <a:rPr lang="fr-CH" sz="700" kern="1200">
                  <a:solidFill>
                    <a:schemeClr val="tx1"/>
                  </a:solidFill>
                  <a:latin typeface="Arial" charset="0"/>
                  <a:ea typeface="+mn-ea"/>
                  <a:cs typeface="+mn-cs"/>
                </a:rPr>
                <a:t>Husson - Ludoril</a:t>
              </a:r>
            </a:p>
          </xdr:txBody>
        </xdr:sp>
        <xdr:sp macro="" textlink="">
          <xdr:nvSpPr>
            <xdr:cNvPr id="33" name="Text Box 14"/>
            <xdr:cNvSpPr txBox="1">
              <a:spLocks noChangeArrowheads="1"/>
            </xdr:cNvSpPr>
          </xdr:nvSpPr>
          <xdr:spPr bwMode="auto">
            <a:xfrm>
              <a:off x="1619250" y="3790950"/>
              <a:ext cx="600075" cy="29527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1050" b="1">
                  <a:latin typeface="Arial" charset="0"/>
                </a:rPr>
                <a:t>h</a:t>
              </a:r>
              <a:r>
                <a:rPr lang="fr-CH" sz="1050" b="1" baseline="-25000">
                  <a:latin typeface="Arial" charset="0"/>
                </a:rPr>
                <a:t>2</a:t>
              </a:r>
              <a:r>
                <a:rPr lang="fr-CH" sz="1050" b="1">
                  <a:latin typeface="Arial" charset="0"/>
                </a:rPr>
                <a:t> = ?</a:t>
              </a:r>
            </a:p>
            <a:p>
              <a:pPr algn="ctr">
                <a:spcBef>
                  <a:spcPct val="10000"/>
                </a:spcBef>
              </a:pPr>
              <a:r>
                <a:rPr lang="fr-CH" sz="800" b="0">
                  <a:latin typeface="Arial" charset="0"/>
                </a:rPr>
                <a:t>min. 35 cm</a:t>
              </a:r>
            </a:p>
          </xdr:txBody>
        </xdr:sp>
        <xdr:sp macro="" textlink="">
          <xdr:nvSpPr>
            <xdr:cNvPr id="2195158" name="Line 61"/>
            <xdr:cNvSpPr>
              <a:spLocks noChangeShapeType="1"/>
            </xdr:cNvSpPr>
          </xdr:nvSpPr>
          <xdr:spPr bwMode="auto">
            <a:xfrm>
              <a:off x="678213" y="3790950"/>
              <a:ext cx="448958" cy="495300"/>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2195159" name="Line 61"/>
            <xdr:cNvSpPr>
              <a:spLocks noChangeShapeType="1"/>
            </xdr:cNvSpPr>
          </xdr:nvSpPr>
          <xdr:spPr bwMode="auto">
            <a:xfrm flipH="1">
              <a:off x="3725394" y="3724275"/>
              <a:ext cx="420301" cy="66675"/>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56" name="Text Box 14"/>
            <xdr:cNvSpPr txBox="1">
              <a:spLocks noChangeArrowheads="1"/>
            </xdr:cNvSpPr>
          </xdr:nvSpPr>
          <xdr:spPr bwMode="auto">
            <a:xfrm>
              <a:off x="4095750" y="3590925"/>
              <a:ext cx="685800" cy="3048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b="1" kern="1200">
                  <a:solidFill>
                    <a:schemeClr val="tx1"/>
                  </a:solidFill>
                  <a:latin typeface="Arial" pitchFamily="34" charset="0"/>
                  <a:ea typeface="+mn-ea"/>
                  <a:cs typeface="Arial" pitchFamily="34" charset="0"/>
                </a:rPr>
                <a:t>Sitzdicke </a:t>
              </a:r>
              <a:br>
                <a:rPr lang="fr-CH" sz="80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e = ?</a:t>
              </a:r>
              <a:endParaRPr lang="fr-CH" sz="1050">
                <a:latin typeface="Arial" pitchFamily="34" charset="0"/>
                <a:cs typeface="Arial" pitchFamily="34" charset="0"/>
              </a:endParaRPr>
            </a:p>
          </xdr:txBody>
        </xdr:sp>
        <xdr:sp macro="" textlink="">
          <xdr:nvSpPr>
            <xdr:cNvPr id="54" name="Text Box 59"/>
            <xdr:cNvSpPr txBox="1">
              <a:spLocks noChangeArrowheads="1"/>
            </xdr:cNvSpPr>
          </xdr:nvSpPr>
          <xdr:spPr bwMode="auto">
            <a:xfrm>
              <a:off x="133350" y="3552825"/>
              <a:ext cx="790575" cy="32385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D = ?</a:t>
              </a:r>
            </a:p>
          </xdr:txBody>
        </xdr:sp>
      </xdr:grpSp>
      <xdr:grpSp>
        <xdr:nvGrpSpPr>
          <xdr:cNvPr id="2195125" name="Gruppieren 68"/>
          <xdr:cNvGrpSpPr>
            <a:grpSpLocks/>
          </xdr:cNvGrpSpPr>
        </xdr:nvGrpSpPr>
        <xdr:grpSpPr bwMode="auto">
          <a:xfrm>
            <a:off x="3390900" y="2124075"/>
            <a:ext cx="409575" cy="390525"/>
            <a:chOff x="3390900" y="2124075"/>
            <a:chExt cx="409575" cy="390525"/>
          </a:xfrm>
        </xdr:grpSpPr>
        <xdr:sp macro="" textlink="">
          <xdr:nvSpPr>
            <xdr:cNvPr id="45" name="Text Box 13"/>
            <xdr:cNvSpPr txBox="1">
              <a:spLocks noChangeArrowheads="1"/>
            </xdr:cNvSpPr>
          </xdr:nvSpPr>
          <xdr:spPr bwMode="auto">
            <a:xfrm rot="381351">
              <a:off x="3419475" y="2238375"/>
              <a:ext cx="381000"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F=?</a:t>
              </a:r>
            </a:p>
          </xdr:txBody>
        </xdr:sp>
        <xdr:grpSp>
          <xdr:nvGrpSpPr>
            <xdr:cNvPr id="2195127" name="Gruppieren 67"/>
            <xdr:cNvGrpSpPr>
              <a:grpSpLocks/>
            </xdr:cNvGrpSpPr>
          </xdr:nvGrpSpPr>
          <xdr:grpSpPr bwMode="auto">
            <a:xfrm>
              <a:off x="3390900" y="2124075"/>
              <a:ext cx="409575" cy="390525"/>
              <a:chOff x="3390900" y="2124075"/>
              <a:chExt cx="409575" cy="390525"/>
            </a:xfrm>
          </xdr:grpSpPr>
          <xdr:sp macro="" textlink="">
            <xdr:nvSpPr>
              <xdr:cNvPr id="2195128" name="Freeform 17"/>
              <xdr:cNvSpPr>
                <a:spLocks/>
              </xdr:cNvSpPr>
            </xdr:nvSpPr>
            <xdr:spPr bwMode="auto">
              <a:xfrm flipV="1">
                <a:off x="3400616" y="2459355"/>
                <a:ext cx="390334" cy="45719"/>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41" name="Line 6"/>
              <xdr:cNvSpPr>
                <a:spLocks noChangeShapeType="1"/>
              </xdr:cNvSpPr>
            </xdr:nvSpPr>
            <xdr:spPr bwMode="auto">
              <a:xfrm>
                <a:off x="3390900" y="2124075"/>
                <a:ext cx="0" cy="352425"/>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42" name="Line 6"/>
              <xdr:cNvSpPr>
                <a:spLocks noChangeShapeType="1"/>
              </xdr:cNvSpPr>
            </xdr:nvSpPr>
            <xdr:spPr bwMode="auto">
              <a:xfrm>
                <a:off x="3790950" y="2133600"/>
                <a:ext cx="9525" cy="381000"/>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grpSp>
      </xdr:grpSp>
      <xdr:pic>
        <xdr:nvPicPr>
          <xdr:cNvPr id="2195124" name="Grafik 99" descr="EScarpolette-Husson_jjm-1029.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5827" y="1619250"/>
            <a:ext cx="4164799" cy="307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6</xdr:col>
      <xdr:colOff>238125</xdr:colOff>
      <xdr:row>0</xdr:row>
      <xdr:rowOff>0</xdr:rowOff>
    </xdr:from>
    <xdr:to>
      <xdr:col>8</xdr:col>
      <xdr:colOff>409575</xdr:colOff>
      <xdr:row>0</xdr:row>
      <xdr:rowOff>542925</xdr:rowOff>
    </xdr:to>
    <xdr:pic>
      <xdr:nvPicPr>
        <xdr:cNvPr id="2195117" name="Picture 24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115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42</xdr:row>
      <xdr:rowOff>171450</xdr:rowOff>
    </xdr:from>
    <xdr:to>
      <xdr:col>1</xdr:col>
      <xdr:colOff>1076325</xdr:colOff>
      <xdr:row>44</xdr:row>
      <xdr:rowOff>97776</xdr:rowOff>
    </xdr:to>
    <xdr:sp macro="" textlink="">
      <xdr:nvSpPr>
        <xdr:cNvPr id="52" name="Abgerundetes Rechteck 51">
          <a:hlinkClick xmlns:r="http://schemas.openxmlformats.org/officeDocument/2006/relationships" r:id="rId3"/>
        </xdr:cNvPr>
        <xdr:cNvSpPr/>
      </xdr:nvSpPr>
      <xdr:spPr>
        <a:xfrm>
          <a:off x="200025" y="109251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1209675</xdr:colOff>
      <xdr:row>42</xdr:row>
      <xdr:rowOff>171450</xdr:rowOff>
    </xdr:from>
    <xdr:to>
      <xdr:col>1</xdr:col>
      <xdr:colOff>2371725</xdr:colOff>
      <xdr:row>44</xdr:row>
      <xdr:rowOff>97776</xdr:rowOff>
    </xdr:to>
    <xdr:sp macro="" textlink="">
      <xdr:nvSpPr>
        <xdr:cNvPr id="53" name="Abgerundetes Rechteck 52">
          <a:hlinkClick xmlns:r="http://schemas.openxmlformats.org/officeDocument/2006/relationships" r:id="rId4"/>
        </xdr:cNvPr>
        <xdr:cNvSpPr/>
      </xdr:nvSpPr>
      <xdr:spPr>
        <a:xfrm>
          <a:off x="1495425" y="109251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10</xdr:col>
      <xdr:colOff>485775</xdr:colOff>
      <xdr:row>1</xdr:row>
      <xdr:rowOff>438150</xdr:rowOff>
    </xdr:from>
    <xdr:to>
      <xdr:col>17</xdr:col>
      <xdr:colOff>285750</xdr:colOff>
      <xdr:row>41</xdr:row>
      <xdr:rowOff>285750</xdr:rowOff>
    </xdr:to>
    <xdr:grpSp>
      <xdr:nvGrpSpPr>
        <xdr:cNvPr id="2195120" name="Gruppieren 62"/>
        <xdr:cNvGrpSpPr>
          <a:grpSpLocks/>
        </xdr:cNvGrpSpPr>
      </xdr:nvGrpSpPr>
      <xdr:grpSpPr bwMode="auto">
        <a:xfrm>
          <a:off x="7658100" y="1009650"/>
          <a:ext cx="5172075" cy="9629775"/>
          <a:chOff x="7677150" y="9439275"/>
          <a:chExt cx="5165725" cy="9493250"/>
        </a:xfrm>
      </xdr:grpSpPr>
      <xdr:sp macro="" textlink="">
        <xdr:nvSpPr>
          <xdr:cNvPr id="2195162" name="Rectangle 23"/>
          <xdr:cNvSpPr>
            <a:spLocks noChangeArrowheads="1"/>
          </xdr:cNvSpPr>
        </xdr:nvSpPr>
        <xdr:spPr bwMode="auto">
          <a:xfrm>
            <a:off x="7677150" y="9439275"/>
            <a:ext cx="5165725" cy="9493250"/>
          </a:xfrm>
          <a:prstGeom prst="rect">
            <a:avLst/>
          </a:prstGeom>
          <a:solidFill>
            <a:srgbClr val="DDDD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Text Box 15"/>
          <xdr:cNvSpPr txBox="1">
            <a:spLocks noChangeArrowheads="1"/>
          </xdr:cNvSpPr>
        </xdr:nvSpPr>
        <xdr:spPr bwMode="auto">
          <a:xfrm>
            <a:off x="7810336" y="13860012"/>
            <a:ext cx="4889839" cy="3551703"/>
          </a:xfrm>
          <a:prstGeom prst="rect">
            <a:avLst/>
          </a:prstGeom>
          <a:solidFill>
            <a:schemeClr val="accent5">
              <a:lumMod val="40000"/>
              <a:lumOff val="60000"/>
            </a:schemeClr>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lnSpc>
                <a:spcPts val="1200"/>
              </a:lnSpc>
              <a:defRPr sz="1000"/>
            </a:pPr>
            <a:r>
              <a:rPr lang="fr-CH" sz="1100" b="0" i="0" u="none" strike="noStrike" baseline="0">
                <a:solidFill>
                  <a:srgbClr val="000000"/>
                </a:solidFill>
                <a:latin typeface="Arial"/>
                <a:cs typeface="Arial"/>
              </a:rPr>
              <a:t>Alle Berechnungen zur Dimensionierung der Schaukel sind in der             Norm SN EN-1176-2 unter folgenden Ziffern beschrieben:</a:t>
            </a:r>
          </a:p>
          <a:p>
            <a:pPr algn="l" rtl="0">
              <a:lnSpc>
                <a:spcPts val="1200"/>
              </a:lnSpc>
              <a:defRPr sz="1000"/>
            </a:pPr>
            <a:endParaRPr lang="fr-CH" sz="1100" b="0" i="0" u="none" strike="noStrike" baseline="0">
              <a:solidFill>
                <a:srgbClr val="000000"/>
              </a:solidFill>
              <a:latin typeface="Arial"/>
              <a:cs typeface="Arial"/>
            </a:endParaRPr>
          </a:p>
          <a:p>
            <a:pPr algn="l" rtl="0">
              <a:lnSpc>
                <a:spcPts val="1200"/>
              </a:lnSpc>
              <a:defRPr sz="1000"/>
            </a:pPr>
            <a:r>
              <a:rPr lang="fr-CH" sz="1100" b="1" i="0" u="none" strike="noStrike" baseline="0">
                <a:solidFill>
                  <a:srgbClr val="000000"/>
                </a:solidFill>
                <a:latin typeface="Arial"/>
                <a:cs typeface="Arial"/>
              </a:rPr>
              <a:t>Minimaler Sicherheitsabstand C zwischen Sitz und Gerüst:</a:t>
            </a:r>
            <a:endParaRPr lang="fr-CH" sz="1100" b="0" i="0" u="none" strike="noStrike" baseline="0">
              <a:solidFill>
                <a:srgbClr val="000000"/>
              </a:solidFill>
              <a:latin typeface="Arial"/>
              <a:cs typeface="Arial"/>
            </a:endParaRPr>
          </a:p>
          <a:p>
            <a:pPr algn="l" rtl="0">
              <a:lnSpc>
                <a:spcPts val="1200"/>
              </a:lnSpc>
              <a:defRPr sz="1000"/>
            </a:pPr>
            <a:r>
              <a:rPr lang="fr-CH" sz="1100" b="0" i="0" u="none" strike="noStrike" baseline="0">
                <a:solidFill>
                  <a:srgbClr val="000000"/>
                </a:solidFill>
                <a:latin typeface="Arial"/>
                <a:cs typeface="Arial"/>
              </a:rPr>
              <a:t>SN EN1176-2 (4.4.1)</a:t>
            </a:r>
          </a:p>
          <a:p>
            <a:pPr algn="l" rtl="0">
              <a:lnSpc>
                <a:spcPts val="1200"/>
              </a:lnSpc>
              <a:defRPr sz="1000"/>
            </a:pPr>
            <a:r>
              <a:rPr lang="fr-CH" sz="1100" b="1" i="0" u="none" strike="noStrike" baseline="0">
                <a:solidFill>
                  <a:srgbClr val="000000"/>
                </a:solidFill>
                <a:latin typeface="Arial"/>
                <a:cs typeface="Arial"/>
              </a:rPr>
              <a:t>C ≥ 20 % Länge der Schaukelabhängung + 20 cm</a:t>
            </a:r>
          </a:p>
          <a:p>
            <a:pPr algn="l" rtl="0">
              <a:lnSpc>
                <a:spcPts val="1200"/>
              </a:lnSpc>
              <a:defRPr sz="1000"/>
            </a:pPr>
            <a:r>
              <a:rPr lang="fr-CH" sz="1100" b="1" i="0" u="none" strike="noStrike" baseline="0">
                <a:solidFill>
                  <a:srgbClr val="000000"/>
                </a:solidFill>
                <a:latin typeface="Arial"/>
                <a:ea typeface="+mn-ea"/>
                <a:cs typeface="Arial"/>
              </a:rPr>
              <a:t>C ≥</a:t>
            </a:r>
            <a:r>
              <a:rPr lang="fr-CH" sz="1100" b="1" i="0" u="none" strike="noStrike" baseline="0">
                <a:solidFill>
                  <a:srgbClr val="000000"/>
                </a:solidFill>
                <a:latin typeface="Arial"/>
                <a:cs typeface="Arial"/>
              </a:rPr>
              <a:t> 20 % x (h</a:t>
            </a:r>
            <a:r>
              <a:rPr lang="fr-CH" sz="1100" b="1" i="0" u="none" strike="noStrike" baseline="-25000">
                <a:solidFill>
                  <a:srgbClr val="000000"/>
                </a:solidFill>
                <a:latin typeface="Arial"/>
                <a:cs typeface="Arial"/>
              </a:rPr>
              <a:t>1</a:t>
            </a:r>
            <a:r>
              <a:rPr lang="fr-CH" sz="1100" b="1" i="0" u="none" strike="noStrike" baseline="0">
                <a:solidFill>
                  <a:srgbClr val="000000"/>
                </a:solidFill>
                <a:latin typeface="Arial"/>
                <a:cs typeface="Arial"/>
              </a:rPr>
              <a:t>-h</a:t>
            </a:r>
            <a:r>
              <a:rPr lang="fr-CH" sz="1100" b="1" i="0" u="none" strike="noStrike" baseline="-25000">
                <a:solidFill>
                  <a:srgbClr val="000000"/>
                </a:solidFill>
                <a:latin typeface="Arial"/>
                <a:cs typeface="Arial"/>
              </a:rPr>
              <a:t>4</a:t>
            </a:r>
            <a:r>
              <a:rPr lang="fr-CH" sz="1100" b="1" i="0" u="none" strike="noStrike" baseline="0">
                <a:solidFill>
                  <a:srgbClr val="000000"/>
                </a:solidFill>
                <a:latin typeface="Arial"/>
                <a:cs typeface="Arial"/>
              </a:rPr>
              <a:t>-e) + 20 cm</a:t>
            </a:r>
          </a:p>
          <a:p>
            <a:pPr algn="l" rtl="0">
              <a:lnSpc>
                <a:spcPts val="1200"/>
              </a:lnSpc>
              <a:defRPr sz="1000"/>
            </a:pPr>
            <a:r>
              <a:rPr lang="fr-CH" sz="1100" b="1" i="0" u="none" strike="noStrike" baseline="0">
                <a:solidFill>
                  <a:srgbClr val="000000"/>
                </a:solidFill>
                <a:latin typeface="Arial"/>
                <a:cs typeface="Arial"/>
              </a:rPr>
              <a:t>Minimaler Sicherheitsabstand S zwischen zwei Sitzen:</a:t>
            </a:r>
            <a:endParaRPr lang="fr-CH" sz="1100" b="0" i="0" u="none" strike="noStrike" baseline="0">
              <a:solidFill>
                <a:srgbClr val="000000"/>
              </a:solidFill>
              <a:latin typeface="Arial"/>
              <a:cs typeface="Arial"/>
            </a:endParaRPr>
          </a:p>
          <a:p>
            <a:pPr algn="l" rtl="0">
              <a:lnSpc>
                <a:spcPts val="1200"/>
              </a:lnSpc>
              <a:defRPr sz="1000"/>
            </a:pPr>
            <a:r>
              <a:rPr lang="fr-CH" sz="1100" b="0" i="0" u="none" strike="noStrike" baseline="0">
                <a:solidFill>
                  <a:srgbClr val="000000"/>
                </a:solidFill>
                <a:latin typeface="Arial"/>
                <a:cs typeface="Arial"/>
              </a:rPr>
              <a:t>SN EN1176-2 (4.4.1): </a:t>
            </a:r>
          </a:p>
          <a:p>
            <a:pPr algn="l" rtl="0">
              <a:lnSpc>
                <a:spcPts val="1200"/>
              </a:lnSpc>
              <a:defRPr sz="1000"/>
            </a:pPr>
            <a:r>
              <a:rPr lang="fr-CH" sz="1100" b="1" i="0" u="none" strike="noStrike" baseline="0">
                <a:solidFill>
                  <a:srgbClr val="000000"/>
                </a:solidFill>
                <a:latin typeface="Arial"/>
                <a:ea typeface="+mn-ea"/>
                <a:cs typeface="Arial"/>
              </a:rPr>
              <a:t>C ≥ 20 % Länge der Schaukelabhängung </a:t>
            </a:r>
            <a:r>
              <a:rPr lang="fr-CH" sz="1100" b="1" i="0" u="none" strike="noStrike" baseline="0">
                <a:solidFill>
                  <a:srgbClr val="000000"/>
                </a:solidFill>
                <a:latin typeface="Arial"/>
                <a:cs typeface="Arial"/>
              </a:rPr>
              <a:t>+ 30 cm</a:t>
            </a:r>
          </a:p>
          <a:p>
            <a:pPr algn="l" rtl="0">
              <a:defRPr sz="1000"/>
            </a:pPr>
            <a:r>
              <a:rPr lang="fr-CH" sz="1100" b="1" i="0" u="none" strike="noStrike" baseline="0">
                <a:solidFill>
                  <a:srgbClr val="000000"/>
                </a:solidFill>
                <a:latin typeface="Arial"/>
                <a:cs typeface="Arial"/>
              </a:rPr>
              <a:t>C ≥ 20 % x (h</a:t>
            </a:r>
            <a:r>
              <a:rPr lang="fr-CH" sz="1100" b="1" i="0" u="none" strike="noStrike" baseline="-25000">
                <a:solidFill>
                  <a:srgbClr val="000000"/>
                </a:solidFill>
                <a:latin typeface="Arial"/>
                <a:cs typeface="Arial"/>
              </a:rPr>
              <a:t>1</a:t>
            </a:r>
            <a:r>
              <a:rPr lang="fr-CH" sz="1100" b="1" i="0" u="none" strike="noStrike" baseline="0">
                <a:solidFill>
                  <a:srgbClr val="000000"/>
                </a:solidFill>
                <a:latin typeface="Arial"/>
                <a:cs typeface="Arial"/>
              </a:rPr>
              <a:t>-h</a:t>
            </a:r>
            <a:r>
              <a:rPr lang="fr-CH" sz="1100" b="1" i="0" u="none" strike="noStrike" baseline="-25000">
                <a:solidFill>
                  <a:srgbClr val="000000"/>
                </a:solidFill>
                <a:latin typeface="Arial"/>
                <a:cs typeface="Arial"/>
              </a:rPr>
              <a:t>4</a:t>
            </a:r>
            <a:r>
              <a:rPr lang="fr-CH" sz="1100" b="1" i="0" u="none" strike="noStrike" baseline="0">
                <a:solidFill>
                  <a:srgbClr val="000000"/>
                </a:solidFill>
                <a:latin typeface="Arial"/>
                <a:cs typeface="Arial"/>
              </a:rPr>
              <a:t>-e) + 30 cm</a:t>
            </a:r>
          </a:p>
          <a:p>
            <a:pPr algn="l" rtl="0">
              <a:lnSpc>
                <a:spcPts val="1200"/>
              </a:lnSpc>
              <a:defRPr sz="1000"/>
            </a:pPr>
            <a:r>
              <a:rPr lang="fr-CH" sz="1100" b="1" i="0" u="none" strike="noStrike" baseline="0">
                <a:solidFill>
                  <a:srgbClr val="000000"/>
                </a:solidFill>
                <a:latin typeface="Arial"/>
                <a:cs typeface="Arial"/>
              </a:rPr>
              <a:t>Länge L</a:t>
            </a:r>
            <a:r>
              <a:rPr lang="fr-CH" sz="1100" b="1" i="0" u="none" strike="noStrike" baseline="-25000">
                <a:solidFill>
                  <a:srgbClr val="000000"/>
                </a:solidFill>
                <a:latin typeface="Arial"/>
                <a:cs typeface="Arial"/>
              </a:rPr>
              <a:t>1</a:t>
            </a:r>
            <a:r>
              <a:rPr lang="fr-CH" sz="1100" b="1" i="0" u="none" strike="noStrike" baseline="0">
                <a:solidFill>
                  <a:srgbClr val="000000"/>
                </a:solidFill>
                <a:latin typeface="Arial"/>
                <a:cs typeface="Arial"/>
              </a:rPr>
              <a:t> oder L</a:t>
            </a:r>
            <a:r>
              <a:rPr lang="fr-CH" sz="1100" b="1" i="0" u="none" strike="noStrike" baseline="-25000">
                <a:solidFill>
                  <a:srgbClr val="000000"/>
                </a:solidFill>
                <a:latin typeface="Arial"/>
                <a:cs typeface="Arial"/>
              </a:rPr>
              <a:t>2</a:t>
            </a:r>
            <a:r>
              <a:rPr lang="fr-CH" sz="1100" b="1" i="0" u="none" strike="noStrike" baseline="0">
                <a:solidFill>
                  <a:srgbClr val="000000"/>
                </a:solidFill>
                <a:latin typeface="Arial"/>
                <a:cs typeface="Arial"/>
              </a:rPr>
              <a:t> des Fallraumes:</a:t>
            </a:r>
            <a:endParaRPr lang="fr-CH" sz="1100" b="0" i="0" u="none" strike="noStrike" baseline="0">
              <a:solidFill>
                <a:srgbClr val="000000"/>
              </a:solidFill>
              <a:latin typeface="Arial"/>
              <a:cs typeface="Arial"/>
            </a:endParaRPr>
          </a:p>
          <a:p>
            <a:pPr algn="l" rtl="0">
              <a:defRPr sz="1000"/>
            </a:pPr>
            <a:r>
              <a:rPr lang="fr-CH" sz="1100" b="0" i="0" u="none" strike="noStrike" baseline="0">
                <a:solidFill>
                  <a:srgbClr val="000000"/>
                </a:solidFill>
                <a:latin typeface="Arial"/>
                <a:cs typeface="Arial"/>
              </a:rPr>
              <a:t>SN EN 1176-2 (4.10.2.1 Bild 9)</a:t>
            </a:r>
          </a:p>
          <a:p>
            <a:pPr algn="l" rtl="0">
              <a:defRPr sz="1000"/>
            </a:pPr>
            <a:r>
              <a:rPr lang="fr-CH" sz="1100" b="0" i="0" u="none" strike="noStrike" baseline="0">
                <a:solidFill>
                  <a:srgbClr val="000000"/>
                </a:solidFill>
                <a:latin typeface="Arial"/>
                <a:cs typeface="Arial"/>
              </a:rPr>
              <a:t>Für alle Schaukeln muss die Fläche des stossdämpfenden Bodens errechnet werden, indem zu dem horizontal von Mitte Schaukelsitz bei einer Auslenkung von 60° erreichten Punkt, ein festgesetzter Abstand je nach Ausführung des Bodens hinzugerechnet wird.</a:t>
            </a:r>
          </a:p>
          <a:p>
            <a:pPr algn="l" rtl="0">
              <a:lnSpc>
                <a:spcPts val="1200"/>
              </a:lnSpc>
              <a:defRPr sz="1000"/>
            </a:pPr>
            <a:r>
              <a:rPr lang="fr-CH" sz="1100" b="0" i="0" u="none" strike="noStrike" baseline="0">
                <a:solidFill>
                  <a:srgbClr val="000000"/>
                </a:solidFill>
                <a:latin typeface="Arial"/>
                <a:cs typeface="Arial"/>
              </a:rPr>
              <a:t>Bei einem stossdämpfenden Boden, der mit der umgebenden Fläche bündig abschliesst (synthetischer Belag oder Rasen) beträgt die festgesetzte zusätzliche Länge </a:t>
            </a:r>
            <a:r>
              <a:rPr lang="fr-CH" sz="1100" b="1" i="0" u="none" strike="noStrike" baseline="0">
                <a:solidFill>
                  <a:srgbClr val="000000"/>
                </a:solidFill>
                <a:latin typeface="Arial"/>
                <a:cs typeface="Arial"/>
              </a:rPr>
              <a:t>175 cm</a:t>
            </a:r>
            <a:r>
              <a:rPr lang="fr-CH" sz="1100" b="0" i="0" u="none" strike="noStrike" baseline="0">
                <a:solidFill>
                  <a:srgbClr val="000000"/>
                </a:solidFill>
                <a:latin typeface="Arial"/>
                <a:cs typeface="Arial"/>
              </a:rPr>
              <a:t> und bei einem eingefassten Boden (in der Regel loses Schüttmaterial) </a:t>
            </a:r>
            <a:r>
              <a:rPr lang="fr-CH" sz="1100" b="1" i="0" u="none" strike="noStrike" baseline="0">
                <a:solidFill>
                  <a:srgbClr val="000000"/>
                </a:solidFill>
                <a:latin typeface="Arial"/>
                <a:cs typeface="Arial"/>
              </a:rPr>
              <a:t>225 cm.</a:t>
            </a:r>
          </a:p>
          <a:p>
            <a:pPr algn="l" rtl="0">
              <a:defRPr sz="1000"/>
            </a:pPr>
            <a:endParaRPr lang="fr-CH" sz="1000" b="1" i="0" u="none" strike="noStrike" baseline="0">
              <a:solidFill>
                <a:srgbClr val="000000"/>
              </a:solidFill>
              <a:latin typeface="Arial"/>
              <a:cs typeface="Arial"/>
            </a:endParaRPr>
          </a:p>
          <a:p>
            <a:pPr algn="l" rtl="0">
              <a:lnSpc>
                <a:spcPts val="1300"/>
              </a:lnSpc>
              <a:defRPr sz="1000"/>
            </a:pPr>
            <a:r>
              <a:rPr lang="fr-CH" sz="1000" b="0" i="0" u="none" strike="noStrike" baseline="0">
                <a:solidFill>
                  <a:srgbClr val="000000"/>
                </a:solidFill>
                <a:latin typeface="Arial"/>
                <a:cs typeface="Arial"/>
              </a:rPr>
              <a:t> </a:t>
            </a:r>
          </a:p>
        </xdr:txBody>
      </xdr:sp>
      <xdr:sp macro="" textlink="">
        <xdr:nvSpPr>
          <xdr:cNvPr id="58" name="Text Box 19"/>
          <xdr:cNvSpPr txBox="1">
            <a:spLocks noChangeArrowheads="1"/>
          </xdr:cNvSpPr>
        </xdr:nvSpPr>
        <xdr:spPr bwMode="auto">
          <a:xfrm>
            <a:off x="7810336" y="12905964"/>
            <a:ext cx="4899352" cy="821804"/>
          </a:xfrm>
          <a:prstGeom prst="rect">
            <a:avLst/>
          </a:prstGeom>
          <a:solidFill>
            <a:schemeClr val="accent2">
              <a:lumMod val="40000"/>
              <a:lumOff val="60000"/>
            </a:schemeClr>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200" b="0" i="0" u="none" strike="noStrike" baseline="0">
                <a:solidFill>
                  <a:srgbClr val="000000"/>
                </a:solidFill>
                <a:latin typeface="Arial"/>
                <a:cs typeface="Arial"/>
              </a:rPr>
              <a:t>Am Gerät müssen nur diese </a:t>
            </a:r>
            <a:r>
              <a:rPr lang="fr-CH" sz="1200" b="1" i="0" u="none" strike="noStrike" baseline="0">
                <a:solidFill>
                  <a:srgbClr val="000000"/>
                </a:solidFill>
                <a:latin typeface="Arial"/>
                <a:cs typeface="Arial"/>
              </a:rPr>
              <a:t>4 Abmessungen</a:t>
            </a:r>
            <a:r>
              <a:rPr lang="fr-CH" sz="1200" b="0" i="0" u="none" strike="noStrike" baseline="0">
                <a:solidFill>
                  <a:srgbClr val="000000"/>
                </a:solidFill>
                <a:latin typeface="Arial"/>
                <a:cs typeface="Arial"/>
              </a:rPr>
              <a:t> in cm gemessen werden: fügen Sie diese Zahlen in die rosaroten Zellen (C33 bis C36) ein. </a:t>
            </a:r>
            <a:r>
              <a:rPr lang="fr-CH" sz="1200" b="1" i="0" u="none" strike="noStrike" baseline="0">
                <a:solidFill>
                  <a:srgbClr val="000000"/>
                </a:solidFill>
                <a:latin typeface="Arial"/>
                <a:cs typeface="Arial"/>
              </a:rPr>
              <a:t>Die minimalen Abmessungen werden automatisch berechnet und angezeigt !</a:t>
            </a:r>
          </a:p>
        </xdr:txBody>
      </xdr:sp>
      <xdr:sp macro="" textlink="">
        <xdr:nvSpPr>
          <xdr:cNvPr id="60" name="Text Box 29"/>
          <xdr:cNvSpPr txBox="1">
            <a:spLocks noChangeArrowheads="1"/>
          </xdr:cNvSpPr>
        </xdr:nvSpPr>
        <xdr:spPr bwMode="auto">
          <a:xfrm>
            <a:off x="7810336" y="9486505"/>
            <a:ext cx="4918379" cy="264489"/>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fr-CH" sz="1400" b="1" i="0" u="none" strike="noStrike" baseline="0">
                <a:solidFill>
                  <a:srgbClr val="000000"/>
                </a:solidFill>
                <a:latin typeface="Arial"/>
                <a:cs typeface="Arial"/>
              </a:rPr>
              <a:t>Hinweise</a:t>
            </a:r>
          </a:p>
        </xdr:txBody>
      </xdr:sp>
      <xdr:sp macro="" textlink="">
        <xdr:nvSpPr>
          <xdr:cNvPr id="61" name="Text Box 31"/>
          <xdr:cNvSpPr txBox="1">
            <a:spLocks noChangeArrowheads="1"/>
          </xdr:cNvSpPr>
        </xdr:nvSpPr>
        <xdr:spPr bwMode="auto">
          <a:xfrm>
            <a:off x="7810336" y="17525068"/>
            <a:ext cx="4908866" cy="1246875"/>
          </a:xfrm>
          <a:prstGeom prst="rect">
            <a:avLst/>
          </a:prstGeom>
          <a:solidFill>
            <a:srgbClr val="CCFFCC"/>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100" b="1" i="0" u="sng" strike="noStrike" baseline="0">
                <a:solidFill>
                  <a:srgbClr val="000000"/>
                </a:solidFill>
                <a:latin typeface="Arial"/>
                <a:cs typeface="Arial"/>
              </a:rPr>
              <a:t>Weitere Hinweise:</a:t>
            </a:r>
          </a:p>
          <a:p>
            <a:pPr algn="l" rtl="0">
              <a:defRPr sz="1000"/>
            </a:pPr>
            <a:r>
              <a:rPr lang="fr-CH" sz="1100" b="0" i="0" u="none" strike="noStrike" baseline="0">
                <a:solidFill>
                  <a:srgbClr val="000000"/>
                </a:solidFill>
                <a:latin typeface="Arial"/>
                <a:cs typeface="Arial"/>
              </a:rPr>
              <a:t>- Das Gerüst einer Schaukel darf nicht mehr als 2 Sitze ohne weitere </a:t>
            </a:r>
          </a:p>
          <a:p>
            <a:pPr algn="l" rtl="0">
              <a:defRPr sz="1000"/>
            </a:pPr>
            <a:r>
              <a:rPr lang="fr-CH" sz="1100" b="0" i="0" u="none" strike="noStrike" baseline="0">
                <a:solidFill>
                  <a:srgbClr val="000000"/>
                </a:solidFill>
                <a:latin typeface="Arial"/>
                <a:cs typeface="Arial"/>
              </a:rPr>
              <a:t>  Zwischenabtrennung haben.</a:t>
            </a:r>
          </a:p>
          <a:p>
            <a:pPr algn="l" rtl="0">
              <a:defRPr sz="1000"/>
            </a:pPr>
            <a:r>
              <a:rPr lang="fr-CH" sz="1100" b="0" i="0" u="none" strike="noStrike" baseline="0">
                <a:solidFill>
                  <a:srgbClr val="000000"/>
                </a:solidFill>
                <a:latin typeface="Arial"/>
                <a:cs typeface="Arial"/>
              </a:rPr>
              <a:t>- Nur geprüfte Sitze nach EN 1176-2 verwenden.</a:t>
            </a:r>
          </a:p>
          <a:p>
            <a:pPr algn="l" rtl="0">
              <a:defRPr sz="1000"/>
            </a:pPr>
            <a:r>
              <a:rPr lang="fr-CH" sz="1100" b="0" i="0" u="none" strike="noStrike" baseline="0">
                <a:solidFill>
                  <a:srgbClr val="000000"/>
                </a:solidFill>
                <a:latin typeface="Arial"/>
                <a:cs typeface="Arial"/>
              </a:rPr>
              <a:t>- Kettenglieder sollten in jeder Richtung eine maximale Öffnung von 8,6 mm</a:t>
            </a:r>
          </a:p>
          <a:p>
            <a:pPr algn="l" rtl="0">
              <a:defRPr sz="1000"/>
            </a:pPr>
            <a:r>
              <a:rPr lang="fr-CH" sz="1100" b="0" i="0" u="none" strike="noStrike" baseline="0">
                <a:solidFill>
                  <a:srgbClr val="000000"/>
                </a:solidFill>
                <a:latin typeface="Arial"/>
                <a:cs typeface="Arial"/>
              </a:rPr>
              <a:t>  aufweisen.</a:t>
            </a:r>
          </a:p>
          <a:p>
            <a:pPr algn="l" rtl="0">
              <a:defRPr sz="1000"/>
            </a:pPr>
            <a:r>
              <a:rPr lang="fr-CH" sz="1100" b="0" i="0" u="none" strike="noStrike" baseline="0">
                <a:solidFill>
                  <a:srgbClr val="000000"/>
                </a:solidFill>
                <a:latin typeface="Arial"/>
                <a:cs typeface="Arial"/>
              </a:rPr>
              <a:t>- Grössere Ketten mit einem Plastikschlauch überziehen.</a:t>
            </a:r>
          </a:p>
        </xdr:txBody>
      </xdr:sp>
      <xdr:sp macro="" textlink="">
        <xdr:nvSpPr>
          <xdr:cNvPr id="62" name="Text Box 22"/>
          <xdr:cNvSpPr txBox="1">
            <a:spLocks noChangeArrowheads="1"/>
          </xdr:cNvSpPr>
        </xdr:nvSpPr>
        <xdr:spPr bwMode="auto">
          <a:xfrm>
            <a:off x="7810336" y="12575354"/>
            <a:ext cx="4927892" cy="255043"/>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fr-CH" sz="1400" b="1" i="0" u="none" strike="noStrike" baseline="0">
                <a:solidFill>
                  <a:srgbClr val="000000"/>
                </a:solidFill>
                <a:latin typeface="Arial"/>
                <a:cs typeface="Arial"/>
              </a:rPr>
              <a:t>Technische Erklärungen</a:t>
            </a:r>
          </a:p>
        </xdr:txBody>
      </xdr:sp>
    </xdr:grpSp>
    <xdr:clientData/>
  </xdr:twoCellAnchor>
  <xdr:twoCellAnchor>
    <xdr:from>
      <xdr:col>10</xdr:col>
      <xdr:colOff>676275</xdr:colOff>
      <xdr:row>2</xdr:row>
      <xdr:rowOff>285750</xdr:rowOff>
    </xdr:from>
    <xdr:to>
      <xdr:col>17</xdr:col>
      <xdr:colOff>209550</xdr:colOff>
      <xdr:row>18</xdr:row>
      <xdr:rowOff>95250</xdr:rowOff>
    </xdr:to>
    <xdr:sp macro="" textlink="">
      <xdr:nvSpPr>
        <xdr:cNvPr id="63" name="Text Box 26"/>
        <xdr:cNvSpPr txBox="1">
          <a:spLocks noChangeArrowheads="1"/>
        </xdr:cNvSpPr>
      </xdr:nvSpPr>
      <xdr:spPr bwMode="auto">
        <a:xfrm>
          <a:off x="7848600" y="1409700"/>
          <a:ext cx="4905375" cy="2714625"/>
        </a:xfrm>
        <a:prstGeom prst="rect">
          <a:avLst/>
        </a:prstGeom>
        <a:solidFill>
          <a:srgbClr val="FFCC99"/>
        </a:solidFill>
        <a:ln w="9525">
          <a:solidFill>
            <a:srgbClr val="FF9900"/>
          </a:solid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200" b="0" i="0" u="none" strike="noStrike" baseline="0">
              <a:solidFill>
                <a:srgbClr val="000000"/>
              </a:solidFill>
              <a:latin typeface="Arial"/>
              <a:cs typeface="Arial"/>
            </a:rPr>
            <a:t>Der Aufprallbereich für eine Schaukel berücksichtigt die extreme Sturzsituation eines Kindes, das bei einer Auslenkung des Schaukelsitzes um 60° abspringt und in der Richtung der Schaukelbewegung fällt. Berechnungen zeigen, dass die Aufprallfläche gemäss  SN EN 1176-2 genügend ist. Die Abmessungen gelten für bodenbündig eingebaute stossdämpfende Beläge (synthetische Bodenbeläge). Die Aufprallfläche für eingefasste Schüttböden (Naturböden wie Sand, Rundkies usw.) müssen total um 100 cm verlängert werden, damit die sturzhemmenden Eigenschaften des Material bis zum Rand der Aufprallfläche gewährleistet sind. Die gewählten Materialien müssen für die freie Fallhöhe D zugelassen sein. Diese Fallhöhe wird bei einer Auslenkung des Schaukelsitzes um 60°, zwischen Sitz und Boden gemessen.</a:t>
          </a:r>
        </a:p>
        <a:p>
          <a:pPr algn="l" rtl="0">
            <a:defRPr sz="1000"/>
          </a:pPr>
          <a:r>
            <a:rPr lang="fr-CH" sz="1200" b="1" i="0" u="none" strike="noStrike" baseline="0">
              <a:solidFill>
                <a:srgbClr val="000000"/>
              </a:solidFill>
              <a:latin typeface="Arial"/>
              <a:cs typeface="Arial"/>
            </a:rPr>
            <a:t>Ist diese Höhe grösser als  100 cm, genügt Rasen als Fallschutz-material nicht mehr.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276225</xdr:colOff>
      <xdr:row>15</xdr:row>
      <xdr:rowOff>38100</xdr:rowOff>
    </xdr:from>
    <xdr:to>
      <xdr:col>16</xdr:col>
      <xdr:colOff>95250</xdr:colOff>
      <xdr:row>26</xdr:row>
      <xdr:rowOff>1123950</xdr:rowOff>
    </xdr:to>
    <xdr:pic>
      <xdr:nvPicPr>
        <xdr:cNvPr id="2192993" name="Picture 34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81900" y="3562350"/>
          <a:ext cx="442912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0</xdr:row>
      <xdr:rowOff>0</xdr:rowOff>
    </xdr:from>
    <xdr:to>
      <xdr:col>8</xdr:col>
      <xdr:colOff>390525</xdr:colOff>
      <xdr:row>0</xdr:row>
      <xdr:rowOff>542925</xdr:rowOff>
    </xdr:to>
    <xdr:pic>
      <xdr:nvPicPr>
        <xdr:cNvPr id="2192994" name="Picture 24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5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40</xdr:row>
      <xdr:rowOff>171450</xdr:rowOff>
    </xdr:from>
    <xdr:to>
      <xdr:col>1</xdr:col>
      <xdr:colOff>1076325</xdr:colOff>
      <xdr:row>42</xdr:row>
      <xdr:rowOff>97776</xdr:rowOff>
    </xdr:to>
    <xdr:sp macro="" textlink="">
      <xdr:nvSpPr>
        <xdr:cNvPr id="6" name="Abgerundetes Rechteck 5">
          <a:hlinkClick xmlns:r="http://schemas.openxmlformats.org/officeDocument/2006/relationships" r:id="rId3"/>
        </xdr:cNvPr>
        <xdr:cNvSpPr/>
      </xdr:nvSpPr>
      <xdr:spPr>
        <a:xfrm>
          <a:off x="200025" y="91344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1209675</xdr:colOff>
      <xdr:row>40</xdr:row>
      <xdr:rowOff>171450</xdr:rowOff>
    </xdr:from>
    <xdr:to>
      <xdr:col>1</xdr:col>
      <xdr:colOff>2371725</xdr:colOff>
      <xdr:row>42</xdr:row>
      <xdr:rowOff>97776</xdr:rowOff>
    </xdr:to>
    <xdr:sp macro="" textlink="">
      <xdr:nvSpPr>
        <xdr:cNvPr id="7" name="Abgerundetes Rechteck 6">
          <a:hlinkClick xmlns:r="http://schemas.openxmlformats.org/officeDocument/2006/relationships" r:id="rId4"/>
        </xdr:cNvPr>
        <xdr:cNvSpPr/>
      </xdr:nvSpPr>
      <xdr:spPr>
        <a:xfrm>
          <a:off x="1495425" y="91344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180981</xdr:colOff>
      <xdr:row>26</xdr:row>
      <xdr:rowOff>617508</xdr:rowOff>
    </xdr:from>
    <xdr:to>
      <xdr:col>8</xdr:col>
      <xdr:colOff>428625</xdr:colOff>
      <xdr:row>26</xdr:row>
      <xdr:rowOff>1143000</xdr:rowOff>
    </xdr:to>
    <xdr:sp macro="" textlink="">
      <xdr:nvSpPr>
        <xdr:cNvPr id="31" name="Textfeld 43"/>
        <xdr:cNvSpPr txBox="1"/>
      </xdr:nvSpPr>
      <xdr:spPr bwMode="auto">
        <a:xfrm>
          <a:off x="180981" y="5886024"/>
          <a:ext cx="6458738" cy="525492"/>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00">
              <a:latin typeface="Arial" pitchFamily="34" charset="0"/>
              <a:cs typeface="Arial" pitchFamily="34" charset="0"/>
              <a:sym typeface="Wingdings"/>
            </a:rPr>
            <a:t> </a:t>
          </a:r>
          <a:r>
            <a:rPr lang="fr-CH" sz="1000">
              <a:latin typeface="Arial" pitchFamily="34" charset="0"/>
              <a:cs typeface="Arial" pitchFamily="34" charset="0"/>
            </a:rPr>
            <a:t>Diese Art Schaukel ist in der Norm EN 1176 nicht klar definiert.</a:t>
          </a:r>
          <a:br>
            <a:rPr lang="fr-CH" sz="1000">
              <a:latin typeface="Arial" pitchFamily="34" charset="0"/>
              <a:cs typeface="Arial" pitchFamily="34" charset="0"/>
            </a:rPr>
          </a:br>
          <a:r>
            <a:rPr lang="fr-CH" sz="1000">
              <a:latin typeface="Arial" pitchFamily="34" charset="0"/>
              <a:cs typeface="Arial" pitchFamily="34" charset="0"/>
              <a:sym typeface="Wingdings"/>
            </a:rPr>
            <a:t> Die kritische Fallhöhe wird bezüglich des Mittelpunkts der um 60° ausgelenkten Schaukelgondel</a:t>
          </a:r>
          <a:r>
            <a:rPr lang="fr-CH" sz="1000" baseline="0">
              <a:latin typeface="Arial" pitchFamily="34" charset="0"/>
              <a:cs typeface="Arial" pitchFamily="34" charset="0"/>
              <a:sym typeface="Wingdings"/>
            </a:rPr>
            <a:t> berechnet.</a:t>
          </a:r>
          <a:endParaRPr lang="fr-CH" sz="1000" baseline="30000">
            <a:latin typeface="Arial" pitchFamily="34" charset="0"/>
            <a:cs typeface="Arial" pitchFamily="34" charset="0"/>
          </a:endParaRPr>
        </a:p>
        <a:p>
          <a:r>
            <a:rPr lang="fr-CH" sz="1000" baseline="0">
              <a:latin typeface="Arial" pitchFamily="34" charset="0"/>
              <a:cs typeface="Arial" pitchFamily="34" charset="0"/>
              <a:sym typeface="Wingdings"/>
            </a:rPr>
            <a:t> </a:t>
          </a:r>
          <a:r>
            <a:rPr lang="fr-CH" sz="1000" baseline="0">
              <a:latin typeface="Arial" pitchFamily="34" charset="0"/>
              <a:cs typeface="Arial" pitchFamily="34" charset="0"/>
            </a:rPr>
            <a:t>DIN nimmt dafür den Rand der Gondel (kritischer Punkt mit stehendem Kind, siehe Abb. rechts!).</a:t>
          </a:r>
        </a:p>
      </xdr:txBody>
    </xdr:sp>
    <xdr:clientData/>
  </xdr:twoCellAnchor>
  <xdr:twoCellAnchor>
    <xdr:from>
      <xdr:col>1</xdr:col>
      <xdr:colOff>219075</xdr:colOff>
      <xdr:row>5</xdr:row>
      <xdr:rowOff>28576</xdr:rowOff>
    </xdr:from>
    <xdr:to>
      <xdr:col>7</xdr:col>
      <xdr:colOff>0</xdr:colOff>
      <xdr:row>26</xdr:row>
      <xdr:rowOff>752475</xdr:rowOff>
    </xdr:to>
    <xdr:grpSp>
      <xdr:nvGrpSpPr>
        <xdr:cNvPr id="2192998" name="Groupe 46"/>
        <xdr:cNvGrpSpPr>
          <a:grpSpLocks/>
        </xdr:cNvGrpSpPr>
      </xdr:nvGrpSpPr>
      <xdr:grpSpPr bwMode="auto">
        <a:xfrm>
          <a:off x="506809" y="1943498"/>
          <a:ext cx="5664597" cy="4077493"/>
          <a:chOff x="249633" y="1809751"/>
          <a:chExt cx="5665392" cy="4076699"/>
        </a:xfrm>
      </xdr:grpSpPr>
      <xdr:sp macro="" textlink="">
        <xdr:nvSpPr>
          <xdr:cNvPr id="2192999" name="Freihandform 32"/>
          <xdr:cNvSpPr>
            <a:spLocks/>
          </xdr:cNvSpPr>
        </xdr:nvSpPr>
        <xdr:spPr bwMode="auto">
          <a:xfrm rot="456536">
            <a:off x="333375" y="2835371"/>
            <a:ext cx="5034469" cy="2714123"/>
          </a:xfrm>
          <a:custGeom>
            <a:avLst/>
            <a:gdLst>
              <a:gd name="T0" fmla="*/ 1600804966 w 5339148"/>
              <a:gd name="T1" fmla="*/ 2147483647 h 2091345"/>
              <a:gd name="T2" fmla="*/ 0 w 5339148"/>
              <a:gd name="T3" fmla="*/ 2147483647 h 2091345"/>
              <a:gd name="T4" fmla="*/ 1600804966 w 5339148"/>
              <a:gd name="T5" fmla="*/ 2147483647 h 2091345"/>
              <a:gd name="T6" fmla="*/ 1600804966 w 5339148"/>
              <a:gd name="T7" fmla="*/ 0 h 2091345"/>
              <a:gd name="T8" fmla="*/ 1600804966 w 5339148"/>
              <a:gd name="T9" fmla="*/ 2147483647 h 2091345"/>
              <a:gd name="T10" fmla="*/ 0 60000 65536"/>
              <a:gd name="T11" fmla="*/ 0 60000 65536"/>
              <a:gd name="T12" fmla="*/ 0 60000 65536"/>
              <a:gd name="T13" fmla="*/ 0 60000 65536"/>
              <a:gd name="T14" fmla="*/ 0 60000 65536"/>
              <a:gd name="T15" fmla="*/ 0 w 5339148"/>
              <a:gd name="T16" fmla="*/ 0 h 2091345"/>
              <a:gd name="T17" fmla="*/ 5339148 w 5339148"/>
              <a:gd name="T18" fmla="*/ 2091345 h 2091345"/>
            </a:gdLst>
            <a:ahLst/>
            <a:cxnLst>
              <a:cxn ang="T10">
                <a:pos x="T0" y="T1"/>
              </a:cxn>
              <a:cxn ang="T11">
                <a:pos x="T2" y="T3"/>
              </a:cxn>
              <a:cxn ang="T12">
                <a:pos x="T4" y="T5"/>
              </a:cxn>
              <a:cxn ang="T13">
                <a:pos x="T6" y="T7"/>
              </a:cxn>
              <a:cxn ang="T14">
                <a:pos x="T8" y="T9"/>
              </a:cxn>
            </a:cxnLst>
            <a:rect l="T15" t="T16" r="T17" b="T18"/>
            <a:pathLst>
              <a:path w="5339148" h="2091345">
                <a:moveTo>
                  <a:pt x="3596450" y="41383"/>
                </a:moveTo>
                <a:lnTo>
                  <a:pt x="0" y="1493146"/>
                </a:lnTo>
                <a:lnTo>
                  <a:pt x="3395487" y="2091345"/>
                </a:lnTo>
                <a:lnTo>
                  <a:pt x="5339148" y="0"/>
                </a:lnTo>
                <a:lnTo>
                  <a:pt x="3596450" y="41383"/>
                </a:lnTo>
                <a:close/>
              </a:path>
            </a:pathLst>
          </a:custGeom>
          <a:solidFill>
            <a:srgbClr val="FAC090"/>
          </a:solidFill>
          <a:ln w="9525" cap="flat" cmpd="sng" algn="ctr">
            <a:solidFill>
              <a:srgbClr val="000000"/>
            </a:solidFill>
            <a:prstDash val="solid"/>
            <a:round/>
            <a:headEnd type="none" w="med" len="med"/>
            <a:tailEnd type="none" w="med" len="med"/>
          </a:ln>
        </xdr:spPr>
      </xdr:sp>
      <xdr:pic>
        <xdr:nvPicPr>
          <xdr:cNvPr id="2193000" name="Grafik 33" descr="J440-Proludic,-nacelle-à-2-points-de-suspension_GB_EXTRAIT.gif"/>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1246152" y="1809751"/>
            <a:ext cx="3719051" cy="3063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93001" name="Line 6"/>
          <xdr:cNvSpPr>
            <a:spLocks noChangeShapeType="1"/>
          </xdr:cNvSpPr>
        </xdr:nvSpPr>
        <xdr:spPr bwMode="auto">
          <a:xfrm>
            <a:off x="2138472" y="2119851"/>
            <a:ext cx="0" cy="1605335"/>
          </a:xfrm>
          <a:prstGeom prst="line">
            <a:avLst/>
          </a:prstGeom>
          <a:noFill/>
          <a:ln w="1270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54" name="Text Box 19"/>
          <xdr:cNvSpPr txBox="1">
            <a:spLocks noChangeArrowheads="1"/>
          </xdr:cNvSpPr>
        </xdr:nvSpPr>
        <xdr:spPr bwMode="auto">
          <a:xfrm>
            <a:off x="1937805" y="2859383"/>
            <a:ext cx="391046" cy="17806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h</a:t>
            </a:r>
            <a:r>
              <a:rPr lang="fr-CH" sz="900" b="1" baseline="-25000">
                <a:latin typeface="Arial" charset="0"/>
              </a:rPr>
              <a:t>1</a:t>
            </a:r>
            <a:r>
              <a:rPr lang="fr-CH" sz="900" b="1">
                <a:latin typeface="Arial" charset="0"/>
              </a:rPr>
              <a:t> = ?</a:t>
            </a:r>
          </a:p>
        </xdr:txBody>
      </xdr:sp>
      <xdr:sp macro="" textlink="">
        <xdr:nvSpPr>
          <xdr:cNvPr id="2193003" name="Line 27"/>
          <xdr:cNvSpPr>
            <a:spLocks noChangeShapeType="1"/>
          </xdr:cNvSpPr>
        </xdr:nvSpPr>
        <xdr:spPr bwMode="auto">
          <a:xfrm>
            <a:off x="653742" y="4283255"/>
            <a:ext cx="2986670" cy="103656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3005" name="Line 34"/>
          <xdr:cNvSpPr>
            <a:spLocks noChangeShapeType="1"/>
          </xdr:cNvSpPr>
        </xdr:nvSpPr>
        <xdr:spPr bwMode="auto">
          <a:xfrm flipH="1" flipV="1">
            <a:off x="2096603" y="3695164"/>
            <a:ext cx="2799124" cy="578089"/>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0" name="Text Box 14"/>
          <xdr:cNvSpPr txBox="1">
            <a:spLocks noChangeArrowheads="1"/>
          </xdr:cNvSpPr>
        </xdr:nvSpPr>
        <xdr:spPr bwMode="auto">
          <a:xfrm>
            <a:off x="2660923" y="3678561"/>
            <a:ext cx="448272" cy="28115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900" b="1">
                <a:latin typeface="Arial" charset="0"/>
              </a:rPr>
              <a:t>h</a:t>
            </a:r>
            <a:r>
              <a:rPr lang="fr-CH" sz="900" b="1" baseline="-25000">
                <a:latin typeface="Arial" charset="0"/>
              </a:rPr>
              <a:t>4</a:t>
            </a:r>
            <a:r>
              <a:rPr lang="fr-CH" sz="900" b="1">
                <a:latin typeface="Arial" charset="0"/>
              </a:rPr>
              <a:t> = ? </a:t>
            </a:r>
            <a:r>
              <a:rPr lang="fr-CH" sz="500" b="1">
                <a:latin typeface="Arial" charset="0"/>
              </a:rPr>
              <a:t>mind. 40 cm</a:t>
            </a:r>
          </a:p>
        </xdr:txBody>
      </xdr:sp>
      <xdr:sp macro="" textlink="">
        <xdr:nvSpPr>
          <xdr:cNvPr id="2193007" name="Line 34"/>
          <xdr:cNvSpPr>
            <a:spLocks noChangeShapeType="1"/>
          </xdr:cNvSpPr>
        </xdr:nvSpPr>
        <xdr:spPr bwMode="auto">
          <a:xfrm flipH="1" flipV="1">
            <a:off x="2108439" y="2119851"/>
            <a:ext cx="615752" cy="14418"/>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3008" name="Line 16"/>
          <xdr:cNvSpPr>
            <a:spLocks noChangeShapeType="1"/>
          </xdr:cNvSpPr>
        </xdr:nvSpPr>
        <xdr:spPr bwMode="auto">
          <a:xfrm rot="-1802774" flipH="1" flipV="1">
            <a:off x="3425149" y="5541033"/>
            <a:ext cx="273315" cy="345417"/>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3009" name="Freeform 17"/>
          <xdr:cNvSpPr>
            <a:spLocks/>
          </xdr:cNvSpPr>
        </xdr:nvSpPr>
        <xdr:spPr bwMode="auto">
          <a:xfrm rot="-1802774">
            <a:off x="4658681" y="3452653"/>
            <a:ext cx="1256344" cy="534498"/>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3010" name="Freeform 17"/>
          <xdr:cNvSpPr>
            <a:spLocks/>
          </xdr:cNvSpPr>
        </xdr:nvSpPr>
        <xdr:spPr bwMode="auto">
          <a:xfrm rot="-1802774">
            <a:off x="3430376" y="4655433"/>
            <a:ext cx="1749912" cy="743179"/>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66" name="Text Box 28"/>
          <xdr:cNvSpPr txBox="1">
            <a:spLocks noChangeArrowheads="1"/>
          </xdr:cNvSpPr>
        </xdr:nvSpPr>
        <xdr:spPr bwMode="auto">
          <a:xfrm rot="18298622">
            <a:off x="5234574" y="3555833"/>
            <a:ext cx="168691" cy="20029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L</a:t>
            </a:r>
          </a:p>
        </xdr:txBody>
      </xdr:sp>
      <xdr:sp macro="" textlink="">
        <xdr:nvSpPr>
          <xdr:cNvPr id="67" name="Text Box 28"/>
          <xdr:cNvSpPr txBox="1">
            <a:spLocks noChangeArrowheads="1"/>
          </xdr:cNvSpPr>
        </xdr:nvSpPr>
        <xdr:spPr bwMode="auto">
          <a:xfrm rot="18298622">
            <a:off x="4299796" y="4802191"/>
            <a:ext cx="159319" cy="20982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L</a:t>
            </a:r>
          </a:p>
        </xdr:txBody>
      </xdr:sp>
      <xdr:sp macro="" textlink="">
        <xdr:nvSpPr>
          <xdr:cNvPr id="2193013" name="Line 16"/>
          <xdr:cNvSpPr>
            <a:spLocks noChangeShapeType="1"/>
          </xdr:cNvSpPr>
        </xdr:nvSpPr>
        <xdr:spPr bwMode="auto">
          <a:xfrm rot="-1802774" flipH="1" flipV="1">
            <a:off x="5544412" y="3132554"/>
            <a:ext cx="143730" cy="96654"/>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70" name="Text Box 28"/>
          <xdr:cNvSpPr txBox="1">
            <a:spLocks noChangeArrowheads="1"/>
          </xdr:cNvSpPr>
        </xdr:nvSpPr>
        <xdr:spPr bwMode="auto">
          <a:xfrm>
            <a:off x="1861504" y="4621267"/>
            <a:ext cx="171679" cy="18743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K</a:t>
            </a:r>
          </a:p>
        </xdr:txBody>
      </xdr:sp>
      <xdr:sp macro="" textlink="">
        <xdr:nvSpPr>
          <xdr:cNvPr id="71" name="Text Box 43"/>
          <xdr:cNvSpPr txBox="1">
            <a:spLocks noChangeArrowheads="1"/>
          </xdr:cNvSpPr>
        </xdr:nvSpPr>
        <xdr:spPr bwMode="auto">
          <a:xfrm>
            <a:off x="4665587" y="2578231"/>
            <a:ext cx="705790" cy="309267"/>
          </a:xfrm>
          <a:prstGeom prst="rect">
            <a:avLst/>
          </a:prstGeom>
          <a:solidFill>
            <a:schemeClr val="bg1"/>
          </a:solid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r>
              <a:rPr lang="fr-CH" sz="700" b="1" kern="1200">
                <a:solidFill>
                  <a:schemeClr val="tx1"/>
                </a:solidFill>
                <a:latin typeface="Arial" charset="0"/>
                <a:ea typeface="+mn-ea"/>
                <a:cs typeface="+mn-cs"/>
              </a:rPr>
              <a:t>Zeichnung: </a:t>
            </a:r>
          </a:p>
          <a:p>
            <a:r>
              <a:rPr lang="fr-CH" sz="700" b="1" kern="1200">
                <a:solidFill>
                  <a:schemeClr val="tx1"/>
                </a:solidFill>
                <a:latin typeface="Arial" charset="0"/>
                <a:ea typeface="+mn-ea"/>
                <a:cs typeface="+mn-cs"/>
              </a:rPr>
              <a:t>Proludic</a:t>
            </a:r>
          </a:p>
        </xdr:txBody>
      </xdr:sp>
      <xdr:sp macro="" textlink="">
        <xdr:nvSpPr>
          <xdr:cNvPr id="2193016" name="Line 61"/>
          <xdr:cNvSpPr>
            <a:spLocks noChangeShapeType="1"/>
          </xdr:cNvSpPr>
        </xdr:nvSpPr>
        <xdr:spPr bwMode="auto">
          <a:xfrm>
            <a:off x="742950" y="3733800"/>
            <a:ext cx="447675" cy="495300"/>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73" name="Text Box 59"/>
          <xdr:cNvSpPr txBox="1">
            <a:spLocks noChangeArrowheads="1"/>
          </xdr:cNvSpPr>
        </xdr:nvSpPr>
        <xdr:spPr bwMode="auto">
          <a:xfrm>
            <a:off x="249633" y="3468545"/>
            <a:ext cx="887006" cy="318639"/>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800" b="1" kern="1200" baseline="0">
                <a:solidFill>
                  <a:schemeClr val="tx1"/>
                </a:solidFill>
                <a:latin typeface="Arial" pitchFamily="34" charset="0"/>
                <a:ea typeface="+mn-ea"/>
                <a:cs typeface="Arial" pitchFamily="34" charset="0"/>
              </a:rPr>
              <a:t> </a:t>
            </a:r>
            <a:r>
              <a:rPr lang="fr-CH" sz="1050" b="1" kern="1200">
                <a:solidFill>
                  <a:schemeClr val="tx1"/>
                </a:solidFill>
                <a:latin typeface="Arial" pitchFamily="34" charset="0"/>
                <a:ea typeface="+mn-ea"/>
                <a:cs typeface="Arial" pitchFamily="34" charset="0"/>
              </a:rPr>
              <a:t>D = ?</a:t>
            </a:r>
          </a:p>
        </xdr:txBody>
      </xdr:sp>
      <xdr:sp macro="" textlink="">
        <xdr:nvSpPr>
          <xdr:cNvPr id="2193018" name="Line 34"/>
          <xdr:cNvSpPr>
            <a:spLocks noChangeShapeType="1"/>
          </xdr:cNvSpPr>
        </xdr:nvSpPr>
        <xdr:spPr bwMode="auto">
          <a:xfrm flipH="1" flipV="1">
            <a:off x="2764959" y="2835757"/>
            <a:ext cx="16340" cy="562286"/>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3019" name="Line 34"/>
          <xdr:cNvSpPr>
            <a:spLocks noChangeShapeType="1"/>
          </xdr:cNvSpPr>
        </xdr:nvSpPr>
        <xdr:spPr bwMode="auto">
          <a:xfrm flipH="1" flipV="1">
            <a:off x="3585055" y="2928940"/>
            <a:ext cx="15395" cy="49053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3020" name="Line 27"/>
          <xdr:cNvSpPr>
            <a:spLocks noChangeShapeType="1"/>
          </xdr:cNvSpPr>
        </xdr:nvSpPr>
        <xdr:spPr bwMode="auto">
          <a:xfrm>
            <a:off x="2752725" y="2878002"/>
            <a:ext cx="825976" cy="7004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1" name="Text Box 28"/>
          <xdr:cNvSpPr txBox="1">
            <a:spLocks noChangeArrowheads="1"/>
          </xdr:cNvSpPr>
        </xdr:nvSpPr>
        <xdr:spPr bwMode="auto">
          <a:xfrm>
            <a:off x="3006027" y="2840640"/>
            <a:ext cx="381508" cy="17806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B=?</a:t>
            </a:r>
          </a:p>
        </xdr:txBody>
      </xdr:sp>
      <xdr:sp macro="" textlink="">
        <xdr:nvSpPr>
          <xdr:cNvPr id="82" name="Line 6"/>
          <xdr:cNvSpPr>
            <a:spLocks noChangeShapeType="1"/>
          </xdr:cNvSpPr>
        </xdr:nvSpPr>
        <xdr:spPr bwMode="auto">
          <a:xfrm>
            <a:off x="2538680" y="2015928"/>
            <a:ext cx="9538" cy="1368272"/>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2193023" name="Line 7"/>
          <xdr:cNvSpPr>
            <a:spLocks noChangeShapeType="1"/>
          </xdr:cNvSpPr>
        </xdr:nvSpPr>
        <xdr:spPr bwMode="auto">
          <a:xfrm>
            <a:off x="2547937" y="3355182"/>
            <a:ext cx="233363" cy="4524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 name="Text Box 12"/>
          <xdr:cNvSpPr txBox="1">
            <a:spLocks noChangeArrowheads="1"/>
          </xdr:cNvSpPr>
        </xdr:nvSpPr>
        <xdr:spPr bwMode="auto">
          <a:xfrm>
            <a:off x="2185785" y="3271739"/>
            <a:ext cx="343357" cy="149948"/>
          </a:xfrm>
          <a:prstGeom prst="rect">
            <a:avLst/>
          </a:prstGeom>
          <a:solidFill>
            <a:schemeClr val="accent2">
              <a:lumMod val="40000"/>
              <a:lumOff val="60000"/>
            </a:schemeClr>
          </a:solidFill>
          <a:ln w="9525">
            <a:solidFill>
              <a:schemeClr val="bg1"/>
            </a:solidFill>
            <a:miter lim="800000"/>
            <a:headEnd/>
            <a:tailEnd/>
          </a:ln>
          <a:effectLst/>
        </xdr:spPr>
        <xdr:txBody>
          <a:bodyPr wrap="square" lIns="0" tIns="36000" rIns="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C = ?</a:t>
            </a:r>
          </a:p>
        </xdr:txBody>
      </xdr:sp>
      <xdr:sp macro="" textlink="">
        <xdr:nvSpPr>
          <xdr:cNvPr id="2193025" name="Freeform 17"/>
          <xdr:cNvSpPr>
            <a:spLocks/>
          </xdr:cNvSpPr>
        </xdr:nvSpPr>
        <xdr:spPr bwMode="auto">
          <a:xfrm flipV="1">
            <a:off x="2758440" y="2457448"/>
            <a:ext cx="929640" cy="45719"/>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86" name="Line 6"/>
          <xdr:cNvSpPr>
            <a:spLocks noChangeShapeType="1"/>
          </xdr:cNvSpPr>
        </xdr:nvSpPr>
        <xdr:spPr bwMode="auto">
          <a:xfrm>
            <a:off x="2748510" y="2128389"/>
            <a:ext cx="0" cy="346754"/>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87" name="Line 6"/>
          <xdr:cNvSpPr>
            <a:spLocks noChangeShapeType="1"/>
          </xdr:cNvSpPr>
        </xdr:nvSpPr>
        <xdr:spPr bwMode="auto">
          <a:xfrm>
            <a:off x="3692742" y="2137760"/>
            <a:ext cx="9538" cy="374869"/>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88" name="Text Box 28"/>
          <xdr:cNvSpPr txBox="1">
            <a:spLocks noChangeArrowheads="1"/>
          </xdr:cNvSpPr>
        </xdr:nvSpPr>
        <xdr:spPr bwMode="auto">
          <a:xfrm>
            <a:off x="2977414" y="2250221"/>
            <a:ext cx="381508" cy="17806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F=?</a:t>
            </a:r>
          </a:p>
        </xdr:txBody>
      </xdr:sp>
      <xdr:sp macro="" textlink="">
        <xdr:nvSpPr>
          <xdr:cNvPr id="89" name="Text Box 14"/>
          <xdr:cNvSpPr txBox="1">
            <a:spLocks noChangeArrowheads="1"/>
          </xdr:cNvSpPr>
        </xdr:nvSpPr>
        <xdr:spPr bwMode="auto">
          <a:xfrm>
            <a:off x="3769043" y="3187393"/>
            <a:ext cx="801167" cy="46858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700" b="1" kern="1200">
                <a:solidFill>
                  <a:schemeClr val="tx1"/>
                </a:solidFill>
                <a:latin typeface="Arial" pitchFamily="34" charset="0"/>
                <a:ea typeface="+mn-ea"/>
                <a:cs typeface="Arial" pitchFamily="34" charset="0"/>
              </a:rPr>
              <a:t>Dicke des festen Gondelrahmens</a:t>
            </a:r>
          </a:p>
          <a:p>
            <a:pPr algn="ctr"/>
            <a:r>
              <a:rPr lang="fr-CH" sz="1000" b="1" kern="1200">
                <a:solidFill>
                  <a:schemeClr val="tx1"/>
                </a:solidFill>
                <a:latin typeface="Arial" pitchFamily="34" charset="0"/>
                <a:ea typeface="+mn-ea"/>
                <a:cs typeface="Arial" pitchFamily="34" charset="0"/>
              </a:rPr>
              <a:t>e = ?</a:t>
            </a:r>
            <a:endParaRPr lang="fr-CH" sz="1000">
              <a:latin typeface="Arial" pitchFamily="34" charset="0"/>
              <a:cs typeface="Arial" pitchFamily="34" charset="0"/>
            </a:endParaRPr>
          </a:p>
        </xdr:txBody>
      </xdr:sp>
      <xdr:cxnSp macro="">
        <xdr:nvCxnSpPr>
          <xdr:cNvPr id="90" name="Connecteur droit 89"/>
          <xdr:cNvCxnSpPr/>
        </xdr:nvCxnSpPr>
        <xdr:spPr bwMode="auto">
          <a:xfrm>
            <a:off x="3587827" y="3468545"/>
            <a:ext cx="123990" cy="18743"/>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91" name="Connecteur droit 90"/>
          <xdr:cNvCxnSpPr/>
        </xdr:nvCxnSpPr>
        <xdr:spPr bwMode="auto">
          <a:xfrm>
            <a:off x="3606902" y="3421687"/>
            <a:ext cx="114452" cy="18743"/>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193032" name="Line 7"/>
          <xdr:cNvSpPr>
            <a:spLocks noChangeShapeType="1"/>
          </xdr:cNvSpPr>
        </xdr:nvSpPr>
        <xdr:spPr bwMode="auto">
          <a:xfrm rot="240000" flipH="1" flipV="1">
            <a:off x="3662443" y="3497331"/>
            <a:ext cx="19847" cy="22815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2" name="Line 7"/>
          <xdr:cNvSpPr>
            <a:spLocks noChangeShapeType="1"/>
          </xdr:cNvSpPr>
        </xdr:nvSpPr>
        <xdr:spPr bwMode="auto">
          <a:xfrm flipH="1">
            <a:off x="3166281" y="3594874"/>
            <a:ext cx="9404" cy="33113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5" name="Line 7"/>
          <xdr:cNvSpPr>
            <a:spLocks noChangeShapeType="1"/>
          </xdr:cNvSpPr>
        </xdr:nvSpPr>
        <xdr:spPr bwMode="auto">
          <a:xfrm rot="21420000" flipH="1">
            <a:off x="3662442" y="3239413"/>
            <a:ext cx="9924" cy="19839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3</xdr:col>
      <xdr:colOff>29765</xdr:colOff>
      <xdr:row>17</xdr:row>
      <xdr:rowOff>79375</xdr:rowOff>
    </xdr:from>
    <xdr:to>
      <xdr:col>3</xdr:col>
      <xdr:colOff>29765</xdr:colOff>
      <xdr:row>17</xdr:row>
      <xdr:rowOff>79375</xdr:rowOff>
    </xdr:to>
    <xdr:cxnSp macro="">
      <xdr:nvCxnSpPr>
        <xdr:cNvPr id="3" name="Gerade Verbindung mit Pfeil 2"/>
        <xdr:cNvCxnSpPr/>
      </xdr:nvCxnSpPr>
      <xdr:spPr bwMode="auto">
        <a:xfrm>
          <a:off x="3938984" y="3919141"/>
          <a:ext cx="0" cy="0"/>
        </a:xfrm>
        <a:prstGeom prst="straightConnector1">
          <a:avLst/>
        </a:prstGeom>
        <a:solidFill>
          <a:srgbClr val="FF9999"/>
        </a:solidFill>
        <a:ln w="9525" cap="flat" cmpd="sng" algn="ctr">
          <a:noFill/>
          <a:prstDash val="solid"/>
          <a:round/>
          <a:headEnd type="none" w="med" len="med"/>
          <a:tailEnd type="triangle"/>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238125</xdr:colOff>
      <xdr:row>0</xdr:row>
      <xdr:rowOff>0</xdr:rowOff>
    </xdr:from>
    <xdr:to>
      <xdr:col>8</xdr:col>
      <xdr:colOff>428625</xdr:colOff>
      <xdr:row>0</xdr:row>
      <xdr:rowOff>542925</xdr:rowOff>
    </xdr:to>
    <xdr:pic>
      <xdr:nvPicPr>
        <xdr:cNvPr id="2202141"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40</xdr:row>
      <xdr:rowOff>171450</xdr:rowOff>
    </xdr:from>
    <xdr:to>
      <xdr:col>1</xdr:col>
      <xdr:colOff>1076325</xdr:colOff>
      <xdr:row>42</xdr:row>
      <xdr:rowOff>97776</xdr:rowOff>
    </xdr:to>
    <xdr:sp macro="" textlink="">
      <xdr:nvSpPr>
        <xdr:cNvPr id="37" name="Abgerundetes Rechteck 36">
          <a:hlinkClick xmlns:r="http://schemas.openxmlformats.org/officeDocument/2006/relationships" r:id="rId2"/>
        </xdr:cNvPr>
        <xdr:cNvSpPr/>
      </xdr:nvSpPr>
      <xdr:spPr>
        <a:xfrm>
          <a:off x="200025" y="109251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1209675</xdr:colOff>
      <xdr:row>40</xdr:row>
      <xdr:rowOff>171450</xdr:rowOff>
    </xdr:from>
    <xdr:to>
      <xdr:col>1</xdr:col>
      <xdr:colOff>2371725</xdr:colOff>
      <xdr:row>42</xdr:row>
      <xdr:rowOff>97776</xdr:rowOff>
    </xdr:to>
    <xdr:sp macro="" textlink="">
      <xdr:nvSpPr>
        <xdr:cNvPr id="38" name="Abgerundetes Rechteck 37">
          <a:hlinkClick xmlns:r="http://schemas.openxmlformats.org/officeDocument/2006/relationships" r:id="rId3"/>
        </xdr:cNvPr>
        <xdr:cNvSpPr/>
      </xdr:nvSpPr>
      <xdr:spPr>
        <a:xfrm>
          <a:off x="1495425" y="109251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0</xdr:colOff>
      <xdr:row>4</xdr:row>
      <xdr:rowOff>133350</xdr:rowOff>
    </xdr:from>
    <xdr:to>
      <xdr:col>8</xdr:col>
      <xdr:colOff>209550</xdr:colOff>
      <xdr:row>26</xdr:row>
      <xdr:rowOff>1076325</xdr:rowOff>
    </xdr:to>
    <xdr:grpSp>
      <xdr:nvGrpSpPr>
        <xdr:cNvPr id="2202144" name="Gruppieren 63"/>
        <xdr:cNvGrpSpPr>
          <a:grpSpLocks/>
        </xdr:cNvGrpSpPr>
      </xdr:nvGrpSpPr>
      <xdr:grpSpPr bwMode="auto">
        <a:xfrm>
          <a:off x="0" y="1876425"/>
          <a:ext cx="6477000" cy="4524375"/>
          <a:chOff x="0" y="1876425"/>
          <a:chExt cx="6477000" cy="4524375"/>
        </a:xfrm>
      </xdr:grpSpPr>
      <xdr:grpSp>
        <xdr:nvGrpSpPr>
          <xdr:cNvPr id="2202145" name="Gruppieren 45"/>
          <xdr:cNvGrpSpPr>
            <a:grpSpLocks/>
          </xdr:cNvGrpSpPr>
        </xdr:nvGrpSpPr>
        <xdr:grpSpPr bwMode="auto">
          <a:xfrm>
            <a:off x="0" y="1876425"/>
            <a:ext cx="6477000" cy="4524375"/>
            <a:chOff x="271456" y="913943"/>
            <a:chExt cx="8017053" cy="5315928"/>
          </a:xfrm>
        </xdr:grpSpPr>
        <xdr:sp macro="" textlink="">
          <xdr:nvSpPr>
            <xdr:cNvPr id="2202155" name="Rechteck 46"/>
            <xdr:cNvSpPr>
              <a:spLocks noChangeArrowheads="1"/>
            </xdr:cNvSpPr>
          </xdr:nvSpPr>
          <xdr:spPr bwMode="auto">
            <a:xfrm>
              <a:off x="3716122" y="3899002"/>
              <a:ext cx="1119225" cy="526694"/>
            </a:xfrm>
            <a:prstGeom prst="rect">
              <a:avLst/>
            </a:prstGeom>
            <a:solidFill>
              <a:srgbClr val="FAC090"/>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2202156" name="Freihandform 47"/>
            <xdr:cNvSpPr>
              <a:spLocks/>
            </xdr:cNvSpPr>
          </xdr:nvSpPr>
          <xdr:spPr bwMode="auto">
            <a:xfrm rot="21143464" flipH="1">
              <a:off x="4028892" y="3125742"/>
              <a:ext cx="2024425" cy="999531"/>
            </a:xfrm>
            <a:custGeom>
              <a:avLst/>
              <a:gdLst>
                <a:gd name="T0" fmla="*/ 2147483647 w 1820772"/>
                <a:gd name="T1" fmla="*/ 2147483647 h 653675"/>
                <a:gd name="T2" fmla="*/ 2147483647 w 1820772"/>
                <a:gd name="T3" fmla="*/ 0 h 653675"/>
                <a:gd name="T4" fmla="*/ 0 w 1820772"/>
                <a:gd name="T5" fmla="*/ 2147483647 h 653675"/>
                <a:gd name="T6" fmla="*/ 2147483647 w 1820772"/>
                <a:gd name="T7" fmla="*/ 2147483647 h 653675"/>
                <a:gd name="T8" fmla="*/ 2147483647 w 1820772"/>
                <a:gd name="T9" fmla="*/ 2147483647 h 653675"/>
                <a:gd name="T10" fmla="*/ 0 60000 65536"/>
                <a:gd name="T11" fmla="*/ 0 60000 65536"/>
                <a:gd name="T12" fmla="*/ 0 60000 65536"/>
                <a:gd name="T13" fmla="*/ 0 60000 65536"/>
                <a:gd name="T14" fmla="*/ 0 60000 65536"/>
                <a:gd name="T15" fmla="*/ 0 w 1820772"/>
                <a:gd name="T16" fmla="*/ 0 h 653675"/>
                <a:gd name="T17" fmla="*/ 1820772 w 1820772"/>
                <a:gd name="T18" fmla="*/ 653675 h 653675"/>
              </a:gdLst>
              <a:ahLst/>
              <a:cxnLst>
                <a:cxn ang="T10">
                  <a:pos x="T0" y="T1"/>
                </a:cxn>
                <a:cxn ang="T11">
                  <a:pos x="T2" y="T3"/>
                </a:cxn>
                <a:cxn ang="T12">
                  <a:pos x="T4" y="T5"/>
                </a:cxn>
                <a:cxn ang="T13">
                  <a:pos x="T6" y="T7"/>
                </a:cxn>
                <a:cxn ang="T14">
                  <a:pos x="T8" y="T9"/>
                </a:cxn>
              </a:cxnLst>
              <a:rect l="T15" t="T16" r="T17" b="T18"/>
              <a:pathLst>
                <a:path w="1820772" h="653675">
                  <a:moveTo>
                    <a:pt x="1820772" y="463851"/>
                  </a:moveTo>
                  <a:lnTo>
                    <a:pt x="441395" y="0"/>
                  </a:lnTo>
                  <a:lnTo>
                    <a:pt x="0" y="93420"/>
                  </a:lnTo>
                  <a:lnTo>
                    <a:pt x="1275227" y="653675"/>
                  </a:lnTo>
                  <a:lnTo>
                    <a:pt x="1820772" y="463851"/>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sp macro="" textlink="">
          <xdr:nvSpPr>
            <xdr:cNvPr id="2202157" name="Freihandform 48"/>
            <xdr:cNvSpPr>
              <a:spLocks/>
            </xdr:cNvSpPr>
          </xdr:nvSpPr>
          <xdr:spPr bwMode="auto">
            <a:xfrm rot="456536">
              <a:off x="1831273" y="3282579"/>
              <a:ext cx="2359798" cy="760006"/>
            </a:xfrm>
            <a:custGeom>
              <a:avLst/>
              <a:gdLst>
                <a:gd name="T0" fmla="*/ 2147483647 w 2122408"/>
                <a:gd name="T1" fmla="*/ 2147483647 h 497030"/>
                <a:gd name="T2" fmla="*/ 2147483647 w 2122408"/>
                <a:gd name="T3" fmla="*/ 0 h 497030"/>
                <a:gd name="T4" fmla="*/ 0 w 2122408"/>
                <a:gd name="T5" fmla="*/ 2147483647 h 497030"/>
                <a:gd name="T6" fmla="*/ 2147483647 w 2122408"/>
                <a:gd name="T7" fmla="*/ 2147483647 h 497030"/>
                <a:gd name="T8" fmla="*/ 2147483647 w 2122408"/>
                <a:gd name="T9" fmla="*/ 2147483647 h 497030"/>
                <a:gd name="T10" fmla="*/ 0 60000 65536"/>
                <a:gd name="T11" fmla="*/ 0 60000 65536"/>
                <a:gd name="T12" fmla="*/ 0 60000 65536"/>
                <a:gd name="T13" fmla="*/ 0 60000 65536"/>
                <a:gd name="T14" fmla="*/ 0 60000 65536"/>
                <a:gd name="T15" fmla="*/ 0 w 2122408"/>
                <a:gd name="T16" fmla="*/ 0 h 497030"/>
                <a:gd name="T17" fmla="*/ 2122408 w 2122408"/>
                <a:gd name="T18" fmla="*/ 497030 h 497030"/>
              </a:gdLst>
              <a:ahLst/>
              <a:cxnLst>
                <a:cxn ang="T10">
                  <a:pos x="T0" y="T1"/>
                </a:cxn>
                <a:cxn ang="T11">
                  <a:pos x="T2" y="T3"/>
                </a:cxn>
                <a:cxn ang="T12">
                  <a:pos x="T4" y="T5"/>
                </a:cxn>
                <a:cxn ang="T13">
                  <a:pos x="T6" y="T7"/>
                </a:cxn>
                <a:cxn ang="T14">
                  <a:pos x="T8" y="T9"/>
                </a:cxn>
              </a:cxnLst>
              <a:rect l="T15" t="T16" r="T17" b="T18"/>
              <a:pathLst>
                <a:path w="2122408" h="497030">
                  <a:moveTo>
                    <a:pt x="2122408" y="296449"/>
                  </a:moveTo>
                  <a:lnTo>
                    <a:pt x="385089" y="0"/>
                  </a:lnTo>
                  <a:lnTo>
                    <a:pt x="0" y="106631"/>
                  </a:lnTo>
                  <a:lnTo>
                    <a:pt x="1795215" y="497030"/>
                  </a:lnTo>
                  <a:lnTo>
                    <a:pt x="2122408" y="296449"/>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sp macro="" textlink="">
          <xdr:nvSpPr>
            <xdr:cNvPr id="2202158" name="Freihandform 49"/>
            <xdr:cNvSpPr>
              <a:spLocks/>
            </xdr:cNvSpPr>
          </xdr:nvSpPr>
          <xdr:spPr bwMode="auto">
            <a:xfrm rot="456536">
              <a:off x="271456" y="3742522"/>
              <a:ext cx="3544330" cy="753393"/>
            </a:xfrm>
            <a:custGeom>
              <a:avLst/>
              <a:gdLst>
                <a:gd name="T0" fmla="*/ 2147483647 w 3187778"/>
                <a:gd name="T1" fmla="*/ 0 h 492705"/>
                <a:gd name="T2" fmla="*/ 2147483647 w 3187778"/>
                <a:gd name="T3" fmla="*/ 2147483647 h 492705"/>
                <a:gd name="T4" fmla="*/ 0 w 3187778"/>
                <a:gd name="T5" fmla="*/ 2147483647 h 492705"/>
                <a:gd name="T6" fmla="*/ 2147483647 w 3187778"/>
                <a:gd name="T7" fmla="*/ 2147483647 h 492705"/>
                <a:gd name="T8" fmla="*/ 2147483647 w 3187778"/>
                <a:gd name="T9" fmla="*/ 0 h 492705"/>
                <a:gd name="T10" fmla="*/ 0 60000 65536"/>
                <a:gd name="T11" fmla="*/ 0 60000 65536"/>
                <a:gd name="T12" fmla="*/ 0 60000 65536"/>
                <a:gd name="T13" fmla="*/ 0 60000 65536"/>
                <a:gd name="T14" fmla="*/ 0 60000 65536"/>
                <a:gd name="T15" fmla="*/ 0 w 3187778"/>
                <a:gd name="T16" fmla="*/ 0 h 492705"/>
                <a:gd name="T17" fmla="*/ 3187778 w 3187778"/>
                <a:gd name="T18" fmla="*/ 492705 h 492705"/>
              </a:gdLst>
              <a:ahLst/>
              <a:cxnLst>
                <a:cxn ang="T10">
                  <a:pos x="T0" y="T1"/>
                </a:cxn>
                <a:cxn ang="T11">
                  <a:pos x="T2" y="T3"/>
                </a:cxn>
                <a:cxn ang="T12">
                  <a:pos x="T4" y="T5"/>
                </a:cxn>
                <a:cxn ang="T13">
                  <a:pos x="T6" y="T7"/>
                </a:cxn>
                <a:cxn ang="T14">
                  <a:pos x="T8" y="T9"/>
                </a:cxn>
              </a:cxnLst>
              <a:rect l="T15" t="T16" r="T17" b="T18"/>
              <a:pathLst>
                <a:path w="3187778" h="492705">
                  <a:moveTo>
                    <a:pt x="3037245" y="0"/>
                  </a:moveTo>
                  <a:lnTo>
                    <a:pt x="148943" y="260142"/>
                  </a:lnTo>
                  <a:lnTo>
                    <a:pt x="0" y="492705"/>
                  </a:lnTo>
                  <a:lnTo>
                    <a:pt x="3187778" y="210776"/>
                  </a:lnTo>
                  <a:lnTo>
                    <a:pt x="3037245" y="0"/>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sp macro="" textlink="">
          <xdr:nvSpPr>
            <xdr:cNvPr id="2202159" name="Freihandform 50"/>
            <xdr:cNvSpPr>
              <a:spLocks/>
            </xdr:cNvSpPr>
          </xdr:nvSpPr>
          <xdr:spPr bwMode="auto">
            <a:xfrm rot="21143464" flipH="1">
              <a:off x="4788163" y="3769072"/>
              <a:ext cx="3500346" cy="856992"/>
            </a:xfrm>
            <a:custGeom>
              <a:avLst/>
              <a:gdLst>
                <a:gd name="T0" fmla="*/ 2147483647 w 3148219"/>
                <a:gd name="T1" fmla="*/ 0 h 560457"/>
                <a:gd name="T2" fmla="*/ 2147483647 w 3148219"/>
                <a:gd name="T3" fmla="*/ 2147483647 h 560457"/>
                <a:gd name="T4" fmla="*/ 0 w 3148219"/>
                <a:gd name="T5" fmla="*/ 2147483647 h 560457"/>
                <a:gd name="T6" fmla="*/ 2147483647 w 3148219"/>
                <a:gd name="T7" fmla="*/ 2147483647 h 560457"/>
                <a:gd name="T8" fmla="*/ 2147483647 w 3148219"/>
                <a:gd name="T9" fmla="*/ 0 h 560457"/>
                <a:gd name="T10" fmla="*/ 0 60000 65536"/>
                <a:gd name="T11" fmla="*/ 0 60000 65536"/>
                <a:gd name="T12" fmla="*/ 0 60000 65536"/>
                <a:gd name="T13" fmla="*/ 0 60000 65536"/>
                <a:gd name="T14" fmla="*/ 0 60000 65536"/>
                <a:gd name="T15" fmla="*/ 0 w 3148219"/>
                <a:gd name="T16" fmla="*/ 0 h 560457"/>
                <a:gd name="T17" fmla="*/ 3148219 w 3148219"/>
                <a:gd name="T18" fmla="*/ 560457 h 560457"/>
              </a:gdLst>
              <a:ahLst/>
              <a:cxnLst>
                <a:cxn ang="T10">
                  <a:pos x="T0" y="T1"/>
                </a:cxn>
                <a:cxn ang="T11">
                  <a:pos x="T2" y="T3"/>
                </a:cxn>
                <a:cxn ang="T12">
                  <a:pos x="T4" y="T5"/>
                </a:cxn>
                <a:cxn ang="T13">
                  <a:pos x="T6" y="T7"/>
                </a:cxn>
                <a:cxn ang="T14">
                  <a:pos x="T8" y="T9"/>
                </a:cxn>
              </a:cxnLst>
              <a:rect l="T15" t="T16" r="T17" b="T18"/>
              <a:pathLst>
                <a:path w="3148219" h="560457">
                  <a:moveTo>
                    <a:pt x="3089449" y="0"/>
                  </a:moveTo>
                  <a:lnTo>
                    <a:pt x="143286" y="297102"/>
                  </a:lnTo>
                  <a:lnTo>
                    <a:pt x="0" y="560457"/>
                  </a:lnTo>
                  <a:lnTo>
                    <a:pt x="3148219" y="180513"/>
                  </a:lnTo>
                  <a:lnTo>
                    <a:pt x="3089449" y="0"/>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sp macro="" textlink="">
          <xdr:nvSpPr>
            <xdr:cNvPr id="2202160" name="Freihandform 51"/>
            <xdr:cNvSpPr>
              <a:spLocks/>
            </xdr:cNvSpPr>
          </xdr:nvSpPr>
          <xdr:spPr bwMode="auto">
            <a:xfrm rot="21143464" flipH="1">
              <a:off x="4433400" y="3966598"/>
              <a:ext cx="3349948" cy="1841025"/>
            </a:xfrm>
            <a:custGeom>
              <a:avLst/>
              <a:gdLst>
                <a:gd name="T0" fmla="*/ 2147483647 w 3012951"/>
                <a:gd name="T1" fmla="*/ 0 h 1203997"/>
                <a:gd name="T2" fmla="*/ 0 w 3012951"/>
                <a:gd name="T3" fmla="*/ 2147483647 h 1203997"/>
                <a:gd name="T4" fmla="*/ 2147483647 w 3012951"/>
                <a:gd name="T5" fmla="*/ 2147483647 h 1203997"/>
                <a:gd name="T6" fmla="*/ 2147483647 w 3012951"/>
                <a:gd name="T7" fmla="*/ 2147483647 h 1203997"/>
                <a:gd name="T8" fmla="*/ 2147483647 w 3012951"/>
                <a:gd name="T9" fmla="*/ 0 h 1203997"/>
                <a:gd name="T10" fmla="*/ 0 60000 65536"/>
                <a:gd name="T11" fmla="*/ 0 60000 65536"/>
                <a:gd name="T12" fmla="*/ 0 60000 65536"/>
                <a:gd name="T13" fmla="*/ 0 60000 65536"/>
                <a:gd name="T14" fmla="*/ 0 60000 65536"/>
                <a:gd name="T15" fmla="*/ 0 w 3012951"/>
                <a:gd name="T16" fmla="*/ 0 h 1203997"/>
                <a:gd name="T17" fmla="*/ 3012951 w 3012951"/>
                <a:gd name="T18" fmla="*/ 1203997 h 1203997"/>
              </a:gdLst>
              <a:ahLst/>
              <a:cxnLst>
                <a:cxn ang="T10">
                  <a:pos x="T0" y="T1"/>
                </a:cxn>
                <a:cxn ang="T11">
                  <a:pos x="T2" y="T3"/>
                </a:cxn>
                <a:cxn ang="T12">
                  <a:pos x="T4" y="T5"/>
                </a:cxn>
                <a:cxn ang="T13">
                  <a:pos x="T6" y="T7"/>
                </a:cxn>
                <a:cxn ang="T14">
                  <a:pos x="T8" y="T9"/>
                </a:cxn>
              </a:cxnLst>
              <a:rect l="T15" t="T16" r="T17" b="T18"/>
              <a:pathLst>
                <a:path w="3012951" h="1203997">
                  <a:moveTo>
                    <a:pt x="2582399" y="0"/>
                  </a:moveTo>
                  <a:lnTo>
                    <a:pt x="0" y="1050118"/>
                  </a:lnTo>
                  <a:lnTo>
                    <a:pt x="741751" y="1203997"/>
                  </a:lnTo>
                  <a:lnTo>
                    <a:pt x="3012951" y="156497"/>
                  </a:lnTo>
                  <a:lnTo>
                    <a:pt x="2582399" y="0"/>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sp macro="" textlink="">
          <xdr:nvSpPr>
            <xdr:cNvPr id="2202161" name="Freihandform 52"/>
            <xdr:cNvSpPr>
              <a:spLocks/>
            </xdr:cNvSpPr>
          </xdr:nvSpPr>
          <xdr:spPr bwMode="auto">
            <a:xfrm rot="456536">
              <a:off x="1526995" y="4067019"/>
              <a:ext cx="2837352" cy="1952681"/>
            </a:xfrm>
            <a:custGeom>
              <a:avLst/>
              <a:gdLst>
                <a:gd name="T0" fmla="*/ 2147483647 w 2551921"/>
                <a:gd name="T1" fmla="*/ 0 h 1277017"/>
                <a:gd name="T2" fmla="*/ 0 w 2551921"/>
                <a:gd name="T3" fmla="*/ 2147483647 h 1277017"/>
                <a:gd name="T4" fmla="*/ 2147483647 w 2551921"/>
                <a:gd name="T5" fmla="*/ 2147483647 h 1277017"/>
                <a:gd name="T6" fmla="*/ 2147483647 w 2551921"/>
                <a:gd name="T7" fmla="*/ 2147483647 h 1277017"/>
                <a:gd name="T8" fmla="*/ 2147483647 w 2551921"/>
                <a:gd name="T9" fmla="*/ 0 h 1277017"/>
                <a:gd name="T10" fmla="*/ 0 60000 65536"/>
                <a:gd name="T11" fmla="*/ 0 60000 65536"/>
                <a:gd name="T12" fmla="*/ 0 60000 65536"/>
                <a:gd name="T13" fmla="*/ 0 60000 65536"/>
                <a:gd name="T14" fmla="*/ 0 60000 65536"/>
                <a:gd name="T15" fmla="*/ 0 w 2551921"/>
                <a:gd name="T16" fmla="*/ 0 h 1277017"/>
                <a:gd name="T17" fmla="*/ 2551921 w 2551921"/>
                <a:gd name="T18" fmla="*/ 1277017 h 1277017"/>
              </a:gdLst>
              <a:ahLst/>
              <a:cxnLst>
                <a:cxn ang="T10">
                  <a:pos x="T0" y="T1"/>
                </a:cxn>
                <a:cxn ang="T11">
                  <a:pos x="T2" y="T3"/>
                </a:cxn>
                <a:cxn ang="T12">
                  <a:pos x="T4" y="T5"/>
                </a:cxn>
                <a:cxn ang="T13">
                  <a:pos x="T6" y="T7"/>
                </a:cxn>
                <a:cxn ang="T14">
                  <a:pos x="T8" y="T9"/>
                </a:cxn>
              </a:cxnLst>
              <a:rect l="T15" t="T16" r="T17" b="T18"/>
              <a:pathLst>
                <a:path w="2551921" h="1277017">
                  <a:moveTo>
                    <a:pt x="1881354" y="0"/>
                  </a:moveTo>
                  <a:lnTo>
                    <a:pt x="0" y="1173081"/>
                  </a:lnTo>
                  <a:lnTo>
                    <a:pt x="966469" y="1277017"/>
                  </a:lnTo>
                  <a:lnTo>
                    <a:pt x="2551921" y="50111"/>
                  </a:lnTo>
                  <a:lnTo>
                    <a:pt x="1881354" y="0"/>
                  </a:lnTo>
                  <a:close/>
                </a:path>
              </a:pathLst>
            </a:custGeom>
            <a:solidFill>
              <a:srgbClr val="FAC090"/>
            </a:solidFill>
            <a:ln>
              <a:noFill/>
            </a:ln>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sp>
        <xdr:cxnSp macro="">
          <xdr:nvCxnSpPr>
            <xdr:cNvPr id="54" name="Gerade Verbindung 53"/>
            <xdr:cNvCxnSpPr/>
          </xdr:nvCxnSpPr>
          <xdr:spPr>
            <a:xfrm flipV="1">
              <a:off x="1898446" y="3107463"/>
              <a:ext cx="3796310" cy="2685943"/>
            </a:xfrm>
            <a:prstGeom prst="line">
              <a:avLst/>
            </a:prstGeom>
            <a:ln>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55" name="Gerade Verbindung 54"/>
            <xdr:cNvCxnSpPr/>
          </xdr:nvCxnSpPr>
          <xdr:spPr>
            <a:xfrm rot="10800000">
              <a:off x="2134242" y="3241760"/>
              <a:ext cx="5317193" cy="2260668"/>
            </a:xfrm>
            <a:prstGeom prst="line">
              <a:avLst/>
            </a:prstGeom>
            <a:ln>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56" name="Gerade Verbindung 55"/>
            <xdr:cNvCxnSpPr/>
          </xdr:nvCxnSpPr>
          <xdr:spPr>
            <a:xfrm rot="16200000" flipV="1">
              <a:off x="2940213" y="2844465"/>
              <a:ext cx="2585220" cy="0"/>
            </a:xfrm>
            <a:prstGeom prst="line">
              <a:avLst/>
            </a:prstGeom>
            <a:ln>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56"/>
            <xdr:cNvCxnSpPr/>
          </xdr:nvCxnSpPr>
          <xdr:spPr>
            <a:xfrm rot="10800000">
              <a:off x="377564" y="4081117"/>
              <a:ext cx="7840206" cy="111914"/>
            </a:xfrm>
            <a:prstGeom prst="line">
              <a:avLst/>
            </a:prstGeom>
            <a:ln>
              <a:solidFill>
                <a:srgbClr val="00B050"/>
              </a:solidFill>
              <a:prstDash val="lgDashDot"/>
            </a:ln>
          </xdr:spPr>
          <xdr:style>
            <a:lnRef idx="1">
              <a:schemeClr val="accent1"/>
            </a:lnRef>
            <a:fillRef idx="0">
              <a:schemeClr val="accent1"/>
            </a:fillRef>
            <a:effectRef idx="0">
              <a:schemeClr val="accent1"/>
            </a:effectRef>
            <a:fontRef idx="minor">
              <a:schemeClr val="tx1"/>
            </a:fontRef>
          </xdr:style>
        </xdr:cxnSp>
        <xdr:pic>
          <xdr:nvPicPr>
            <xdr:cNvPr id="2202166" name="Grafik 57" descr="Hinnen_SC-100_Portique-hexagonal_EXTRAIT.gif"/>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61535" y="1733583"/>
              <a:ext cx="5919912" cy="3506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 name="Zylinder 58"/>
            <xdr:cNvSpPr/>
          </xdr:nvSpPr>
          <xdr:spPr>
            <a:xfrm>
              <a:off x="3678704" y="1697343"/>
              <a:ext cx="1155399" cy="537189"/>
            </a:xfrm>
            <a:prstGeom prst="can">
              <a:avLst/>
            </a:prstGeom>
            <a:solidFill>
              <a:srgbClr val="FF0000">
                <a:alpha val="39000"/>
              </a:srgbClr>
            </a:solidFill>
            <a:ln w="9525">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sp macro="" textlink="">
          <xdr:nvSpPr>
            <xdr:cNvPr id="60" name="Line 6"/>
            <xdr:cNvSpPr>
              <a:spLocks noChangeShapeType="1"/>
            </xdr:cNvSpPr>
          </xdr:nvSpPr>
          <xdr:spPr bwMode="auto">
            <a:xfrm flipV="1">
              <a:off x="3678704" y="1417557"/>
              <a:ext cx="0" cy="380509"/>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61" name="Line 6"/>
            <xdr:cNvSpPr>
              <a:spLocks noChangeShapeType="1"/>
            </xdr:cNvSpPr>
          </xdr:nvSpPr>
          <xdr:spPr bwMode="auto">
            <a:xfrm flipV="1">
              <a:off x="4834102" y="1406366"/>
              <a:ext cx="0" cy="380509"/>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cxnSp macro="">
          <xdr:nvCxnSpPr>
            <xdr:cNvPr id="2202170" name="Gerade Verbindung mit Pfeil 61"/>
            <xdr:cNvCxnSpPr>
              <a:cxnSpLocks noChangeShapeType="1"/>
              <a:stCxn id="60" idx="1"/>
              <a:endCxn id="61" idx="1"/>
            </xdr:cNvCxnSpPr>
          </xdr:nvCxnSpPr>
          <xdr:spPr bwMode="auto">
            <a:xfrm rot="5400000" flipH="1" flipV="1">
              <a:off x="4254739" y="833491"/>
              <a:ext cx="5091" cy="115933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63" name="Text Box 19"/>
            <xdr:cNvSpPr txBox="1">
              <a:spLocks noChangeArrowheads="1"/>
            </xdr:cNvSpPr>
          </xdr:nvSpPr>
          <xdr:spPr bwMode="auto">
            <a:xfrm>
              <a:off x="3761232" y="913943"/>
              <a:ext cx="1049291" cy="414083"/>
            </a:xfrm>
            <a:prstGeom prst="rect">
              <a:avLst/>
            </a:prstGeom>
            <a:solidFill>
              <a:schemeClr val="accent6">
                <a:lumMod val="75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latinLnBrk="0" hangingPunct="1">
                <a:lnSpc>
                  <a:spcPts val="800"/>
                </a:lnSpc>
              </a:pPr>
              <a:r>
                <a:rPr lang="fr-CH" sz="800" b="1" kern="1200">
                  <a:solidFill>
                    <a:schemeClr val="bg1">
                      <a:lumMod val="95000"/>
                    </a:schemeClr>
                  </a:solidFill>
                  <a:latin typeface="Arial" pitchFamily="34" charset="0"/>
                  <a:ea typeface="+mn-ea"/>
                  <a:cs typeface="Arial" pitchFamily="34" charset="0"/>
                </a:rPr>
                <a:t>Freiraum:</a:t>
              </a:r>
              <a:br>
                <a:rPr lang="fr-CH" sz="800" b="1" kern="1200">
                  <a:solidFill>
                    <a:schemeClr val="bg1">
                      <a:lumMod val="95000"/>
                    </a:schemeClr>
                  </a:solidFill>
                  <a:latin typeface="Arial" pitchFamily="34" charset="0"/>
                  <a:ea typeface="+mn-ea"/>
                  <a:cs typeface="Arial" pitchFamily="34" charset="0"/>
                </a:rPr>
              </a:br>
              <a:r>
                <a:rPr lang="fr-CH" sz="800" b="1" kern="1200">
                  <a:solidFill>
                    <a:schemeClr val="bg1">
                      <a:lumMod val="95000"/>
                    </a:schemeClr>
                  </a:solidFill>
                  <a:latin typeface="Arial" pitchFamily="34" charset="0"/>
                  <a:ea typeface="+mn-ea"/>
                  <a:cs typeface="Arial" pitchFamily="34" charset="0"/>
                </a:rPr>
                <a:t>Durchmesser = </a:t>
              </a:r>
              <a:br>
                <a:rPr lang="fr-CH" sz="800" b="1" kern="1200">
                  <a:solidFill>
                    <a:schemeClr val="bg1">
                      <a:lumMod val="95000"/>
                    </a:schemeClr>
                  </a:solidFill>
                  <a:latin typeface="Arial" pitchFamily="34" charset="0"/>
                  <a:ea typeface="+mn-ea"/>
                  <a:cs typeface="Arial" pitchFamily="34" charset="0"/>
                </a:rPr>
              </a:br>
              <a:r>
                <a:rPr lang="fr-CH" sz="800" b="1" kern="1200">
                  <a:solidFill>
                    <a:schemeClr val="bg1">
                      <a:lumMod val="95000"/>
                    </a:schemeClr>
                  </a:solidFill>
                  <a:latin typeface="Arial" pitchFamily="34" charset="0"/>
                  <a:ea typeface="+mn-ea"/>
                  <a:cs typeface="Arial" pitchFamily="34" charset="0"/>
                </a:rPr>
                <a:t> 80 cm </a:t>
              </a:r>
              <a:endParaRPr lang="de-CH" sz="800" b="1" kern="1200">
                <a:solidFill>
                  <a:schemeClr val="bg1">
                    <a:lumMod val="95000"/>
                  </a:schemeClr>
                </a:solidFill>
                <a:latin typeface="Arial" pitchFamily="34" charset="0"/>
                <a:ea typeface="+mn-ea"/>
                <a:cs typeface="Arial" pitchFamily="34" charset="0"/>
              </a:endParaRPr>
            </a:p>
          </xdr:txBody>
        </xdr:sp>
        <xdr:sp macro="" textlink="">
          <xdr:nvSpPr>
            <xdr:cNvPr id="2202172" name="Line 6"/>
            <xdr:cNvSpPr>
              <a:spLocks noChangeShapeType="1"/>
            </xdr:cNvSpPr>
          </xdr:nvSpPr>
          <xdr:spPr bwMode="auto">
            <a:xfrm>
              <a:off x="2229649" y="2489226"/>
              <a:ext cx="0" cy="2785025"/>
            </a:xfrm>
            <a:prstGeom prst="line">
              <a:avLst/>
            </a:prstGeom>
            <a:noFill/>
            <a:ln w="1270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5" name="Text Box 19"/>
            <xdr:cNvSpPr txBox="1">
              <a:spLocks noChangeArrowheads="1"/>
            </xdr:cNvSpPr>
          </xdr:nvSpPr>
          <xdr:spPr bwMode="auto">
            <a:xfrm>
              <a:off x="1874867" y="3935628"/>
              <a:ext cx="565910" cy="22382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h</a:t>
              </a:r>
              <a:r>
                <a:rPr lang="fr-CH" sz="1050" b="1" baseline="-25000">
                  <a:latin typeface="Arial" charset="0"/>
                </a:rPr>
                <a:t>1</a:t>
              </a:r>
              <a:r>
                <a:rPr lang="fr-CH" sz="1050" b="1">
                  <a:latin typeface="Arial" charset="0"/>
                </a:rPr>
                <a:t> = ?</a:t>
              </a:r>
            </a:p>
          </xdr:txBody>
        </xdr:sp>
        <xdr:sp macro="" textlink="">
          <xdr:nvSpPr>
            <xdr:cNvPr id="2202174" name="Line 34"/>
            <xdr:cNvSpPr>
              <a:spLocks noChangeShapeType="1"/>
            </xdr:cNvSpPr>
          </xdr:nvSpPr>
          <xdr:spPr bwMode="auto">
            <a:xfrm flipH="1">
              <a:off x="2201073" y="2187247"/>
              <a:ext cx="717699" cy="311506"/>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2175" name="Freeform 17"/>
            <xdr:cNvSpPr>
              <a:spLocks/>
            </xdr:cNvSpPr>
          </xdr:nvSpPr>
          <xdr:spPr bwMode="auto">
            <a:xfrm flipV="1">
              <a:off x="2896819" y="1764713"/>
              <a:ext cx="563270" cy="45719"/>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68" name="Line 6"/>
            <xdr:cNvSpPr>
              <a:spLocks noChangeShapeType="1"/>
            </xdr:cNvSpPr>
          </xdr:nvSpPr>
          <xdr:spPr bwMode="auto">
            <a:xfrm>
              <a:off x="2900578" y="1798066"/>
              <a:ext cx="0" cy="358126"/>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69" name="Line 6"/>
            <xdr:cNvSpPr>
              <a:spLocks noChangeShapeType="1"/>
            </xdr:cNvSpPr>
          </xdr:nvSpPr>
          <xdr:spPr bwMode="auto">
            <a:xfrm>
              <a:off x="3442908" y="1798066"/>
              <a:ext cx="0" cy="380509"/>
            </a:xfrm>
            <a:prstGeom prst="line">
              <a:avLst/>
            </a:prstGeom>
            <a:ln w="6350">
              <a:solidFill>
                <a:schemeClr val="tx1"/>
              </a:solidFill>
              <a:prstDash val="sysDash"/>
            </a:ln>
          </xdr:spPr>
          <xdr:style>
            <a:lnRef idx="1">
              <a:schemeClr val="accent1"/>
            </a:lnRef>
            <a:fillRef idx="0">
              <a:schemeClr val="accent1"/>
            </a:fillRef>
            <a:effectRef idx="0">
              <a:schemeClr val="accent1"/>
            </a:effectRef>
            <a:fontRef idx="minor">
              <a:schemeClr val="tx1"/>
            </a:fontRef>
          </xdr:style>
          <xdr:txBody>
            <a:bodyPr wrap="square"/>
            <a:lstStyle/>
            <a:p>
              <a:endParaRPr lang="fr-CH"/>
            </a:p>
          </xdr:txBody>
        </xdr:sp>
        <xdr:sp macro="" textlink="">
          <xdr:nvSpPr>
            <xdr:cNvPr id="70" name="Text Box 13"/>
            <xdr:cNvSpPr txBox="1">
              <a:spLocks noChangeArrowheads="1"/>
            </xdr:cNvSpPr>
          </xdr:nvSpPr>
          <xdr:spPr bwMode="auto">
            <a:xfrm rot="381351">
              <a:off x="2924157" y="1439940"/>
              <a:ext cx="459802" cy="246211"/>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F=?</a:t>
              </a:r>
            </a:p>
          </xdr:txBody>
        </xdr:sp>
        <xdr:sp macro="" textlink="">
          <xdr:nvSpPr>
            <xdr:cNvPr id="2202179" name="Line 7"/>
            <xdr:cNvSpPr>
              <a:spLocks noChangeShapeType="1"/>
            </xdr:cNvSpPr>
          </xdr:nvSpPr>
          <xdr:spPr bwMode="auto">
            <a:xfrm flipH="1">
              <a:off x="2860242" y="4387952"/>
              <a:ext cx="14819" cy="47665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2180" name="Line 15"/>
            <xdr:cNvSpPr>
              <a:spLocks noChangeShapeType="1"/>
            </xdr:cNvSpPr>
          </xdr:nvSpPr>
          <xdr:spPr bwMode="auto">
            <a:xfrm flipH="1">
              <a:off x="2852876" y="4337914"/>
              <a:ext cx="131726" cy="64720"/>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73" name="Text Box 14"/>
            <xdr:cNvSpPr txBox="1">
              <a:spLocks noChangeArrowheads="1"/>
            </xdr:cNvSpPr>
          </xdr:nvSpPr>
          <xdr:spPr bwMode="auto">
            <a:xfrm>
              <a:off x="2252140" y="4428051"/>
              <a:ext cx="554120" cy="35812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1050" b="1">
                  <a:latin typeface="Arial" charset="0"/>
                </a:rPr>
                <a:t>h</a:t>
              </a:r>
              <a:r>
                <a:rPr lang="fr-CH" sz="1050" b="1" baseline="-25000">
                  <a:latin typeface="Arial" charset="0"/>
                </a:rPr>
                <a:t>4</a:t>
              </a:r>
              <a:r>
                <a:rPr lang="fr-CH" sz="1050" b="1">
                  <a:latin typeface="Arial" charset="0"/>
                </a:rPr>
                <a:t> = ?</a:t>
              </a:r>
            </a:p>
            <a:p>
              <a:pPr algn="ctr">
                <a:spcBef>
                  <a:spcPct val="10000"/>
                </a:spcBef>
              </a:pPr>
              <a:r>
                <a:rPr lang="fr-CH" sz="600">
                  <a:latin typeface="Arial" charset="0"/>
                </a:rPr>
                <a:t>min.</a:t>
              </a:r>
              <a:r>
                <a:rPr lang="fr-CH" sz="600" baseline="0">
                  <a:latin typeface="Arial" charset="0"/>
                </a:rPr>
                <a:t> </a:t>
              </a:r>
              <a:r>
                <a:rPr lang="fr-CH" sz="600">
                  <a:latin typeface="Arial" charset="0"/>
                </a:rPr>
                <a:t>35 cm</a:t>
              </a:r>
            </a:p>
          </xdr:txBody>
        </xdr:sp>
        <xdr:sp macro="" textlink="">
          <xdr:nvSpPr>
            <xdr:cNvPr id="2202182" name="Line 61"/>
            <xdr:cNvSpPr>
              <a:spLocks noChangeShapeType="1"/>
            </xdr:cNvSpPr>
          </xdr:nvSpPr>
          <xdr:spPr bwMode="auto">
            <a:xfrm flipH="1" flipV="1">
              <a:off x="5901424" y="4376394"/>
              <a:ext cx="360388" cy="232182"/>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75" name="Text Box 14"/>
            <xdr:cNvSpPr txBox="1">
              <a:spLocks noChangeArrowheads="1"/>
            </xdr:cNvSpPr>
          </xdr:nvSpPr>
          <xdr:spPr bwMode="auto">
            <a:xfrm>
              <a:off x="6248876" y="4461625"/>
              <a:ext cx="683807" cy="30216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700" b="1" kern="1200">
                  <a:solidFill>
                    <a:schemeClr val="tx1"/>
                  </a:solidFill>
                  <a:latin typeface="Arial" pitchFamily="34" charset="0"/>
                  <a:ea typeface="+mn-ea"/>
                  <a:cs typeface="Arial" pitchFamily="34" charset="0"/>
                </a:rPr>
                <a:t>Dicke der Sitze = ?</a:t>
              </a:r>
              <a:endParaRPr lang="fr-CH" sz="700">
                <a:latin typeface="Arial" pitchFamily="34" charset="0"/>
                <a:cs typeface="Arial" pitchFamily="34" charset="0"/>
              </a:endParaRPr>
            </a:p>
          </xdr:txBody>
        </xdr:sp>
        <xdr:sp macro="" textlink="">
          <xdr:nvSpPr>
            <xdr:cNvPr id="2202184" name="Freeform 17"/>
            <xdr:cNvSpPr>
              <a:spLocks/>
            </xdr:cNvSpPr>
          </xdr:nvSpPr>
          <xdr:spPr bwMode="auto">
            <a:xfrm>
              <a:off x="2151392" y="4209263"/>
              <a:ext cx="2239239" cy="1658176"/>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77" name="Text Box 28"/>
            <xdr:cNvSpPr txBox="1">
              <a:spLocks noChangeArrowheads="1"/>
            </xdr:cNvSpPr>
          </xdr:nvSpPr>
          <xdr:spPr bwMode="auto">
            <a:xfrm>
              <a:off x="3183533" y="4909283"/>
              <a:ext cx="400853" cy="23502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L </a:t>
              </a:r>
              <a:r>
                <a:rPr lang="fr-CH" sz="1050" b="1" baseline="-25000">
                  <a:latin typeface="Arial" charset="0"/>
                </a:rPr>
                <a:t>tot</a:t>
              </a:r>
            </a:p>
          </xdr:txBody>
        </xdr:sp>
        <xdr:sp macro="" textlink="">
          <xdr:nvSpPr>
            <xdr:cNvPr id="2202186" name="Line 27"/>
            <xdr:cNvSpPr>
              <a:spLocks noChangeShapeType="1"/>
            </xdr:cNvSpPr>
          </xdr:nvSpPr>
          <xdr:spPr bwMode="auto">
            <a:xfrm>
              <a:off x="1144534" y="5863820"/>
              <a:ext cx="1035890" cy="33672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9" name="Text Box 28"/>
            <xdr:cNvSpPr txBox="1">
              <a:spLocks noChangeArrowheads="1"/>
            </xdr:cNvSpPr>
          </xdr:nvSpPr>
          <xdr:spPr bwMode="auto">
            <a:xfrm>
              <a:off x="1544753" y="5938894"/>
              <a:ext cx="200426" cy="20144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K</a:t>
              </a:r>
            </a:p>
          </xdr:txBody>
        </xdr:sp>
        <xdr:sp macro="" textlink="">
          <xdr:nvSpPr>
            <xdr:cNvPr id="2202188" name="Line 34"/>
            <xdr:cNvSpPr>
              <a:spLocks noChangeShapeType="1"/>
            </xdr:cNvSpPr>
          </xdr:nvSpPr>
          <xdr:spPr bwMode="auto">
            <a:xfrm flipH="1">
              <a:off x="2172467" y="5958942"/>
              <a:ext cx="300708" cy="248546"/>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2189" name="Line 34"/>
            <xdr:cNvSpPr>
              <a:spLocks noChangeShapeType="1"/>
            </xdr:cNvSpPr>
          </xdr:nvSpPr>
          <xdr:spPr bwMode="auto">
            <a:xfrm flipH="1">
              <a:off x="1126122" y="5655165"/>
              <a:ext cx="316051" cy="20865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2190" name="Line 61"/>
            <xdr:cNvSpPr>
              <a:spLocks noChangeShapeType="1"/>
            </xdr:cNvSpPr>
          </xdr:nvSpPr>
          <xdr:spPr bwMode="auto">
            <a:xfrm>
              <a:off x="901568" y="3527123"/>
              <a:ext cx="447675" cy="495300"/>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83" name="Text Box 59"/>
            <xdr:cNvSpPr txBox="1">
              <a:spLocks noChangeArrowheads="1"/>
            </xdr:cNvSpPr>
          </xdr:nvSpPr>
          <xdr:spPr bwMode="auto">
            <a:xfrm>
              <a:off x="353984" y="3286526"/>
              <a:ext cx="954972" cy="324551"/>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700" b="1" kern="1200">
                  <a:solidFill>
                    <a:schemeClr val="tx1"/>
                  </a:solidFill>
                  <a:latin typeface="Arial" pitchFamily="34" charset="0"/>
                  <a:ea typeface="+mn-ea"/>
                  <a:cs typeface="Arial" pitchFamily="34" charset="0"/>
                </a:rPr>
                <a:t>Aufprallfläche für </a:t>
              </a:r>
              <a:r>
                <a:rPr lang="fr-CH" sz="900" b="1" kern="1200">
                  <a:solidFill>
                    <a:schemeClr val="tx1"/>
                  </a:solidFill>
                  <a:latin typeface="Arial" pitchFamily="34" charset="0"/>
                  <a:ea typeface="+mn-ea"/>
                  <a:cs typeface="Arial" pitchFamily="34" charset="0"/>
                </a:rPr>
                <a:t>D = ?</a:t>
              </a:r>
            </a:p>
          </xdr:txBody>
        </xdr:sp>
        <xdr:sp macro="" textlink="">
          <xdr:nvSpPr>
            <xdr:cNvPr id="84" name="Textfeld 89"/>
            <xdr:cNvSpPr txBox="1"/>
          </xdr:nvSpPr>
          <xdr:spPr>
            <a:xfrm>
              <a:off x="2570464" y="5793405"/>
              <a:ext cx="4362220" cy="436466"/>
            </a:xfrm>
            <a:prstGeom prst="rect">
              <a:avLst/>
            </a:prstGeom>
            <a:solidFill>
              <a:schemeClr val="accent3">
                <a:lumMod val="40000"/>
                <a:lumOff val="60000"/>
              </a:schemeClr>
            </a:solid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00" kern="1200">
                  <a:solidFill>
                    <a:schemeClr val="tx1"/>
                  </a:solidFill>
                  <a:latin typeface="Arial" pitchFamily="34" charset="0"/>
                  <a:ea typeface="+mn-ea"/>
                  <a:cs typeface="Arial" pitchFamily="34" charset="0"/>
                </a:rPr>
                <a:t>Hinweis: Theoretische Darstellung der Aufprallflächen </a:t>
              </a:r>
              <a:br>
                <a:rPr lang="fr-CH" sz="1000" kern="1200">
                  <a:solidFill>
                    <a:schemeClr val="tx1"/>
                  </a:solidFill>
                  <a:latin typeface="Arial" pitchFamily="34" charset="0"/>
                  <a:ea typeface="+mn-ea"/>
                  <a:cs typeface="Arial" pitchFamily="34" charset="0"/>
                </a:rPr>
              </a:br>
              <a:r>
                <a:rPr lang="fr-CH" sz="1000" kern="1200">
                  <a:solidFill>
                    <a:schemeClr val="tx1"/>
                  </a:solidFill>
                  <a:latin typeface="Arial" pitchFamily="34" charset="0"/>
                  <a:ea typeface="+mn-ea"/>
                  <a:cs typeface="Arial" pitchFamily="34" charset="0"/>
                </a:rPr>
                <a:t>(in der Praxis wird der Belag oft vollflächig ausgelegt)! </a:t>
              </a:r>
              <a:endParaRPr lang="de-CH" sz="1000" kern="1200">
                <a:solidFill>
                  <a:schemeClr val="tx1"/>
                </a:solidFill>
                <a:latin typeface="Arial" pitchFamily="34" charset="0"/>
                <a:ea typeface="+mn-ea"/>
                <a:cs typeface="Arial" pitchFamily="34" charset="0"/>
              </a:endParaRPr>
            </a:p>
          </xdr:txBody>
        </xdr:sp>
        <xdr:sp macro="" textlink="">
          <xdr:nvSpPr>
            <xdr:cNvPr id="85" name="Text Box 43"/>
            <xdr:cNvSpPr txBox="1">
              <a:spLocks noChangeArrowheads="1"/>
            </xdr:cNvSpPr>
          </xdr:nvSpPr>
          <xdr:spPr bwMode="auto">
            <a:xfrm>
              <a:off x="342195" y="2592657"/>
              <a:ext cx="813495" cy="335743"/>
            </a:xfrm>
            <a:prstGeom prst="rect">
              <a:avLst/>
            </a:prstGeom>
            <a:solidFill>
              <a:schemeClr val="bg1"/>
            </a:solid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kern="1200">
                  <a:solidFill>
                    <a:schemeClr val="tx1"/>
                  </a:solidFill>
                  <a:latin typeface="Arial" charset="0"/>
                  <a:ea typeface="+mn-ea"/>
                  <a:cs typeface="+mn-cs"/>
                </a:rPr>
                <a:t>Zeichnung: </a:t>
              </a:r>
            </a:p>
            <a:p>
              <a:r>
                <a:rPr lang="fr-CH" sz="700" kern="1200">
                  <a:solidFill>
                    <a:schemeClr val="tx1"/>
                  </a:solidFill>
                  <a:latin typeface="Arial" charset="0"/>
                  <a:ea typeface="+mn-ea"/>
                  <a:cs typeface="+mn-cs"/>
                </a:rPr>
                <a:t>Hinnen</a:t>
              </a:r>
            </a:p>
          </xdr:txBody>
        </xdr:sp>
        <xdr:sp macro="" textlink="">
          <xdr:nvSpPr>
            <xdr:cNvPr id="86" name="Freihandform 85"/>
            <xdr:cNvSpPr/>
          </xdr:nvSpPr>
          <xdr:spPr>
            <a:xfrm>
              <a:off x="4739784" y="1965937"/>
              <a:ext cx="282955" cy="268594"/>
            </a:xfrm>
            <a:custGeom>
              <a:avLst/>
              <a:gdLst>
                <a:gd name="connsiteX0" fmla="*/ 260019 w 260019"/>
                <a:gd name="connsiteY0" fmla="*/ 125676 h 281688"/>
                <a:gd name="connsiteX1" fmla="*/ 255686 w 260019"/>
                <a:gd name="connsiteY1" fmla="*/ 281688 h 281688"/>
                <a:gd name="connsiteX2" fmla="*/ 0 w 260019"/>
                <a:gd name="connsiteY2" fmla="*/ 134344 h 281688"/>
                <a:gd name="connsiteX3" fmla="*/ 0 w 260019"/>
                <a:gd name="connsiteY3" fmla="*/ 0 h 281688"/>
                <a:gd name="connsiteX4" fmla="*/ 260019 w 260019"/>
                <a:gd name="connsiteY4" fmla="*/ 125676 h 2816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60019" h="281688">
                  <a:moveTo>
                    <a:pt x="260019" y="125676"/>
                  </a:moveTo>
                  <a:lnTo>
                    <a:pt x="255686" y="281688"/>
                  </a:lnTo>
                  <a:lnTo>
                    <a:pt x="0" y="134344"/>
                  </a:lnTo>
                  <a:lnTo>
                    <a:pt x="0" y="0"/>
                  </a:lnTo>
                  <a:lnTo>
                    <a:pt x="260019" y="125676"/>
                  </a:lnTo>
                  <a:close/>
                </a:path>
              </a:pathLst>
            </a:custGeom>
            <a:solidFill>
              <a:srgbClr val="FF0000"/>
            </a:solidFill>
            <a:ln w="28575">
              <a:solidFill>
                <a:srgbClr val="C00000"/>
              </a:solidFill>
            </a:ln>
            <a:effectLst/>
            <a:scene3d>
              <a:camera prst="perspectiveAbove"/>
              <a:lightRig rig="threePt" dir="t"/>
            </a:scene3d>
            <a:sp3d/>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fr-CH"/>
            </a:p>
          </xdr:txBody>
        </xdr:sp>
        <xdr:sp macro="" textlink="">
          <xdr:nvSpPr>
            <xdr:cNvPr id="87" name="Freihandform 86"/>
            <xdr:cNvSpPr/>
          </xdr:nvSpPr>
          <xdr:spPr>
            <a:xfrm>
              <a:off x="5034529" y="2111426"/>
              <a:ext cx="165057" cy="100723"/>
            </a:xfrm>
            <a:custGeom>
              <a:avLst/>
              <a:gdLst>
                <a:gd name="connsiteX0" fmla="*/ 0 w 147344"/>
                <a:gd name="connsiteY0" fmla="*/ 0 h 160345"/>
                <a:gd name="connsiteX1" fmla="*/ 147344 w 147344"/>
                <a:gd name="connsiteY1" fmla="*/ 69338 h 160345"/>
                <a:gd name="connsiteX2" fmla="*/ 4334 w 147344"/>
                <a:gd name="connsiteY2" fmla="*/ 160345 h 160345"/>
              </a:gdLst>
              <a:ahLst/>
              <a:cxnLst>
                <a:cxn ang="0">
                  <a:pos x="connsiteX0" y="connsiteY0"/>
                </a:cxn>
                <a:cxn ang="0">
                  <a:pos x="connsiteX1" y="connsiteY1"/>
                </a:cxn>
                <a:cxn ang="0">
                  <a:pos x="connsiteX2" y="connsiteY2"/>
                </a:cxn>
              </a:cxnLst>
              <a:rect l="l" t="t" r="r" b="b"/>
              <a:pathLst>
                <a:path w="147344" h="160345">
                  <a:moveTo>
                    <a:pt x="0" y="0"/>
                  </a:moveTo>
                  <a:lnTo>
                    <a:pt x="147344" y="69338"/>
                  </a:lnTo>
                  <a:lnTo>
                    <a:pt x="4334" y="160345"/>
                  </a:lnTo>
                </a:path>
              </a:pathLst>
            </a:cu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fr-CH"/>
            </a:p>
          </xdr:txBody>
        </xdr:sp>
        <xdr:cxnSp macro="">
          <xdr:nvCxnSpPr>
            <xdr:cNvPr id="88" name="Gerade Verbindung 87"/>
            <xdr:cNvCxnSpPr>
              <a:stCxn id="87" idx="1"/>
            </xdr:cNvCxnSpPr>
          </xdr:nvCxnSpPr>
          <xdr:spPr>
            <a:xfrm flipV="1">
              <a:off x="5199586" y="2077851"/>
              <a:ext cx="1461933" cy="78340"/>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89" name="Gerade Verbindung 88"/>
            <xdr:cNvCxnSpPr>
              <a:stCxn id="90" idx="1"/>
            </xdr:cNvCxnSpPr>
          </xdr:nvCxnSpPr>
          <xdr:spPr>
            <a:xfrm flipV="1">
              <a:off x="4999159" y="2021894"/>
              <a:ext cx="1497303" cy="22383"/>
            </a:xfrm>
            <a:prstGeom prst="line">
              <a:avLst/>
            </a:pr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90" name="Freihandform 89"/>
            <xdr:cNvSpPr/>
          </xdr:nvSpPr>
          <xdr:spPr>
            <a:xfrm>
              <a:off x="4739784" y="2033086"/>
              <a:ext cx="259375" cy="44766"/>
            </a:xfrm>
            <a:custGeom>
              <a:avLst/>
              <a:gdLst>
                <a:gd name="connsiteX0" fmla="*/ 160345 w 177680"/>
                <a:gd name="connsiteY0" fmla="*/ 69339 h 69339"/>
                <a:gd name="connsiteX1" fmla="*/ 177680 w 177680"/>
                <a:gd name="connsiteY1" fmla="*/ 17335 h 69339"/>
                <a:gd name="connsiteX2" fmla="*/ 0 w 177680"/>
                <a:gd name="connsiteY2" fmla="*/ 0 h 69339"/>
                <a:gd name="connsiteX0" fmla="*/ 160345 w 229683"/>
                <a:gd name="connsiteY0" fmla="*/ 69339 h 69339"/>
                <a:gd name="connsiteX1" fmla="*/ 229683 w 229683"/>
                <a:gd name="connsiteY1" fmla="*/ 21669 h 69339"/>
                <a:gd name="connsiteX2" fmla="*/ 0 w 229683"/>
                <a:gd name="connsiteY2" fmla="*/ 0 h 69339"/>
              </a:gdLst>
              <a:ahLst/>
              <a:cxnLst>
                <a:cxn ang="0">
                  <a:pos x="connsiteX0" y="connsiteY0"/>
                </a:cxn>
                <a:cxn ang="0">
                  <a:pos x="connsiteX1" y="connsiteY1"/>
                </a:cxn>
                <a:cxn ang="0">
                  <a:pos x="connsiteX2" y="connsiteY2"/>
                </a:cxn>
              </a:cxnLst>
              <a:rect l="l" t="t" r="r" b="b"/>
              <a:pathLst>
                <a:path w="229683" h="69339">
                  <a:moveTo>
                    <a:pt x="160345" y="69339"/>
                  </a:moveTo>
                  <a:lnTo>
                    <a:pt x="229683" y="21669"/>
                  </a:lnTo>
                  <a:lnTo>
                    <a:pt x="0" y="0"/>
                  </a:lnTo>
                </a:path>
              </a:pathLst>
            </a:custGeom>
            <a:ln w="12700">
              <a:solidFill>
                <a:srgbClr val="FF0000"/>
              </a:solidFill>
              <a:prstDash val="sysDash"/>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fr-CH"/>
            </a:p>
          </xdr:txBody>
        </xdr:sp>
        <xdr:sp macro="" textlink="">
          <xdr:nvSpPr>
            <xdr:cNvPr id="91" name="Freihandform 90"/>
            <xdr:cNvSpPr/>
          </xdr:nvSpPr>
          <xdr:spPr>
            <a:xfrm>
              <a:off x="5034529" y="2021894"/>
              <a:ext cx="259375" cy="123106"/>
            </a:xfrm>
            <a:custGeom>
              <a:avLst/>
              <a:gdLst>
                <a:gd name="connsiteX0" fmla="*/ 182013 w 182013"/>
                <a:gd name="connsiteY0" fmla="*/ 182013 h 182013"/>
                <a:gd name="connsiteX1" fmla="*/ 0 w 182013"/>
                <a:gd name="connsiteY1" fmla="*/ 0 h 182013"/>
                <a:gd name="connsiteX0" fmla="*/ 182013 w 182013"/>
                <a:gd name="connsiteY0" fmla="*/ 182013 h 182013"/>
                <a:gd name="connsiteX1" fmla="*/ 0 w 182013"/>
                <a:gd name="connsiteY1" fmla="*/ 0 h 182013"/>
                <a:gd name="connsiteX0" fmla="*/ 182013 w 182013"/>
                <a:gd name="connsiteY0" fmla="*/ 182013 h 182013"/>
                <a:gd name="connsiteX1" fmla="*/ 0 w 182013"/>
                <a:gd name="connsiteY1" fmla="*/ 0 h 182013"/>
                <a:gd name="connsiteX0" fmla="*/ 182013 w 182013"/>
                <a:gd name="connsiteY0" fmla="*/ 197532 h 197532"/>
                <a:gd name="connsiteX1" fmla="*/ 0 w 182013"/>
                <a:gd name="connsiteY1" fmla="*/ 15519 h 197532"/>
                <a:gd name="connsiteX0" fmla="*/ 182013 w 182013"/>
                <a:gd name="connsiteY0" fmla="*/ 197532 h 197532"/>
                <a:gd name="connsiteX1" fmla="*/ 140913 w 182013"/>
                <a:gd name="connsiteY1" fmla="*/ 193299 h 197532"/>
                <a:gd name="connsiteX2" fmla="*/ 0 w 182013"/>
                <a:gd name="connsiteY2" fmla="*/ 15519 h 197532"/>
                <a:gd name="connsiteX0" fmla="*/ 182013 w 182013"/>
                <a:gd name="connsiteY0" fmla="*/ 197532 h 197532"/>
                <a:gd name="connsiteX1" fmla="*/ 140913 w 182013"/>
                <a:gd name="connsiteY1" fmla="*/ 193299 h 197532"/>
                <a:gd name="connsiteX2" fmla="*/ 0 w 182013"/>
                <a:gd name="connsiteY2" fmla="*/ 15519 h 197532"/>
                <a:gd name="connsiteX0" fmla="*/ 140913 w 140913"/>
                <a:gd name="connsiteY0" fmla="*/ 193299 h 193299"/>
                <a:gd name="connsiteX1" fmla="*/ 0 w 140913"/>
                <a:gd name="connsiteY1" fmla="*/ 15519 h 193299"/>
              </a:gdLst>
              <a:ahLst/>
              <a:cxnLst>
                <a:cxn ang="0">
                  <a:pos x="connsiteX0" y="connsiteY0"/>
                </a:cxn>
                <a:cxn ang="0">
                  <a:pos x="connsiteX1" y="connsiteY1"/>
                </a:cxn>
              </a:cxnLst>
              <a:rect l="l" t="t" r="r" b="b"/>
              <a:pathLst>
                <a:path w="140913" h="193299">
                  <a:moveTo>
                    <a:pt x="140913" y="193299"/>
                  </a:moveTo>
                  <a:cubicBezTo>
                    <a:pt x="133085" y="90299"/>
                    <a:pt x="63607" y="0"/>
                    <a:pt x="0" y="15519"/>
                  </a:cubicBezTo>
                </a:path>
              </a:pathLst>
            </a:cu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fr-CH"/>
            </a:p>
          </xdr:txBody>
        </xdr:sp>
      </xdr:grpSp>
      <xdr:sp macro="" textlink="">
        <xdr:nvSpPr>
          <xdr:cNvPr id="2202146" name="Line 34"/>
          <xdr:cNvSpPr>
            <a:spLocks noChangeShapeType="1"/>
          </xdr:cNvSpPr>
        </xdr:nvSpPr>
        <xdr:spPr bwMode="auto">
          <a:xfrm flipH="1">
            <a:off x="2200275" y="4448175"/>
            <a:ext cx="381000" cy="2857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2147" name="Line 34"/>
          <xdr:cNvSpPr>
            <a:spLocks noChangeShapeType="1"/>
          </xdr:cNvSpPr>
        </xdr:nvSpPr>
        <xdr:spPr bwMode="auto">
          <a:xfrm flipH="1">
            <a:off x="2514600" y="4514850"/>
            <a:ext cx="409575" cy="2762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2148" name="Line 7"/>
          <xdr:cNvSpPr>
            <a:spLocks noChangeShapeType="1"/>
          </xdr:cNvSpPr>
        </xdr:nvSpPr>
        <xdr:spPr bwMode="auto">
          <a:xfrm>
            <a:off x="2562225" y="4467225"/>
            <a:ext cx="352425" cy="57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8" name="Text Box 19"/>
          <xdr:cNvSpPr txBox="1">
            <a:spLocks noChangeArrowheads="1"/>
          </xdr:cNvSpPr>
        </xdr:nvSpPr>
        <xdr:spPr bwMode="auto">
          <a:xfrm>
            <a:off x="2581275" y="4229100"/>
            <a:ext cx="409575" cy="18097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G = ?</a:t>
            </a:r>
          </a:p>
        </xdr:txBody>
      </xdr:sp>
      <xdr:sp macro="" textlink="">
        <xdr:nvSpPr>
          <xdr:cNvPr id="2202150" name="Line 7"/>
          <xdr:cNvSpPr>
            <a:spLocks noChangeShapeType="1"/>
          </xdr:cNvSpPr>
        </xdr:nvSpPr>
        <xdr:spPr bwMode="auto">
          <a:xfrm>
            <a:off x="3190875" y="2828925"/>
            <a:ext cx="552450" cy="190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00" name="Text Box 19"/>
          <xdr:cNvSpPr txBox="1">
            <a:spLocks noChangeArrowheads="1"/>
          </xdr:cNvSpPr>
        </xdr:nvSpPr>
        <xdr:spPr bwMode="auto">
          <a:xfrm>
            <a:off x="3257550" y="2609850"/>
            <a:ext cx="409575" cy="1714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050" b="1">
                <a:latin typeface="Arial" charset="0"/>
              </a:rPr>
              <a:t>s = ?</a:t>
            </a:r>
          </a:p>
        </xdr:txBody>
      </xdr:sp>
      <xdr:grpSp>
        <xdr:nvGrpSpPr>
          <xdr:cNvPr id="2202152" name="Gruppieren 102"/>
          <xdr:cNvGrpSpPr>
            <a:grpSpLocks/>
          </xdr:cNvGrpSpPr>
        </xdr:nvGrpSpPr>
        <xdr:grpSpPr bwMode="auto">
          <a:xfrm>
            <a:off x="4314825" y="2257425"/>
            <a:ext cx="1419225" cy="619125"/>
            <a:chOff x="9111219" y="2303862"/>
            <a:chExt cx="1425676" cy="621398"/>
          </a:xfrm>
        </xdr:grpSpPr>
        <xdr:sp macro="" textlink="">
          <xdr:nvSpPr>
            <xdr:cNvPr id="2202153" name="Line 61"/>
            <xdr:cNvSpPr>
              <a:spLocks noChangeShapeType="1"/>
            </xdr:cNvSpPr>
          </xdr:nvSpPr>
          <xdr:spPr bwMode="auto">
            <a:xfrm flipH="1">
              <a:off x="9111219" y="2505646"/>
              <a:ext cx="361438" cy="419614"/>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102" name="Text Box 59"/>
            <xdr:cNvSpPr txBox="1">
              <a:spLocks noChangeArrowheads="1"/>
            </xdr:cNvSpPr>
          </xdr:nvSpPr>
          <xdr:spPr bwMode="auto">
            <a:xfrm flipH="1">
              <a:off x="9446109" y="2303862"/>
              <a:ext cx="1090786" cy="200759"/>
            </a:xfrm>
            <a:prstGeom prst="rect">
              <a:avLst/>
            </a:prstGeom>
            <a:solidFill>
              <a:schemeClr val="accent6">
                <a:lumMod val="75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b="1" kern="1200">
                  <a:solidFill>
                    <a:schemeClr val="bg1">
                      <a:lumMod val="95000"/>
                    </a:schemeClr>
                  </a:solidFill>
                  <a:latin typeface="Arial" pitchFamily="34" charset="0"/>
                  <a:ea typeface="+mn-ea"/>
                  <a:cs typeface="Arial" pitchFamily="34" charset="0"/>
                </a:rPr>
                <a:t>NB: Schaukel bei 90</a:t>
              </a:r>
              <a:r>
                <a:rPr lang="fr-CH" sz="800" b="1" kern="1200" baseline="30000">
                  <a:solidFill>
                    <a:schemeClr val="bg1">
                      <a:lumMod val="95000"/>
                    </a:schemeClr>
                  </a:solidFill>
                  <a:latin typeface="Arial" pitchFamily="34" charset="0"/>
                  <a:ea typeface="+mn-ea"/>
                  <a:cs typeface="Arial" pitchFamily="34" charset="0"/>
                </a:rPr>
                <a:t>o</a:t>
              </a:r>
              <a:endParaRPr lang="fr-CH" sz="1050" b="1" kern="1200" baseline="30000">
                <a:solidFill>
                  <a:schemeClr val="bg1">
                    <a:lumMod val="95000"/>
                  </a:schemeClr>
                </a:solidFill>
                <a:latin typeface="Arial" pitchFamily="34" charset="0"/>
                <a:ea typeface="+mn-ea"/>
                <a:cs typeface="Arial" pitchFamily="34" charset="0"/>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238125</xdr:colOff>
      <xdr:row>0</xdr:row>
      <xdr:rowOff>0</xdr:rowOff>
    </xdr:from>
    <xdr:to>
      <xdr:col>8</xdr:col>
      <xdr:colOff>428625</xdr:colOff>
      <xdr:row>0</xdr:row>
      <xdr:rowOff>542925</xdr:rowOff>
    </xdr:to>
    <xdr:pic>
      <xdr:nvPicPr>
        <xdr:cNvPr id="2185749"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495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36</xdr:row>
      <xdr:rowOff>171450</xdr:rowOff>
    </xdr:from>
    <xdr:to>
      <xdr:col>1</xdr:col>
      <xdr:colOff>1076325</xdr:colOff>
      <xdr:row>38</xdr:row>
      <xdr:rowOff>97776</xdr:rowOff>
    </xdr:to>
    <xdr:sp macro="" textlink="">
      <xdr:nvSpPr>
        <xdr:cNvPr id="37" name="Abgerundetes Rechteck 36">
          <a:hlinkClick xmlns:r="http://schemas.openxmlformats.org/officeDocument/2006/relationships" r:id="rId2"/>
        </xdr:cNvPr>
        <xdr:cNvSpPr/>
      </xdr:nvSpPr>
      <xdr:spPr>
        <a:xfrm>
          <a:off x="200025" y="109251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1209675</xdr:colOff>
      <xdr:row>36</xdr:row>
      <xdr:rowOff>171450</xdr:rowOff>
    </xdr:from>
    <xdr:to>
      <xdr:col>1</xdr:col>
      <xdr:colOff>2371725</xdr:colOff>
      <xdr:row>38</xdr:row>
      <xdr:rowOff>97776</xdr:rowOff>
    </xdr:to>
    <xdr:sp macro="" textlink="">
      <xdr:nvSpPr>
        <xdr:cNvPr id="38" name="Abgerundetes Rechteck 37">
          <a:hlinkClick xmlns:r="http://schemas.openxmlformats.org/officeDocument/2006/relationships" r:id="rId3"/>
        </xdr:cNvPr>
        <xdr:cNvSpPr/>
      </xdr:nvSpPr>
      <xdr:spPr>
        <a:xfrm>
          <a:off x="1495425" y="109251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47625</xdr:colOff>
      <xdr:row>4</xdr:row>
      <xdr:rowOff>95250</xdr:rowOff>
    </xdr:from>
    <xdr:to>
      <xdr:col>8</xdr:col>
      <xdr:colOff>256542</xdr:colOff>
      <xdr:row>26</xdr:row>
      <xdr:rowOff>581025</xdr:rowOff>
    </xdr:to>
    <xdr:grpSp>
      <xdr:nvGrpSpPr>
        <xdr:cNvPr id="2185752" name="Gruppieren 35"/>
        <xdr:cNvGrpSpPr>
          <a:grpSpLocks/>
        </xdr:cNvGrpSpPr>
      </xdr:nvGrpSpPr>
      <xdr:grpSpPr bwMode="auto">
        <a:xfrm>
          <a:off x="47625" y="1838325"/>
          <a:ext cx="6381117" cy="4067175"/>
          <a:chOff x="47623" y="1838325"/>
          <a:chExt cx="6381119" cy="4069559"/>
        </a:xfrm>
      </xdr:grpSpPr>
      <xdr:sp macro="" textlink="">
        <xdr:nvSpPr>
          <xdr:cNvPr id="71" name="Textfeld 43"/>
          <xdr:cNvSpPr txBox="1"/>
        </xdr:nvSpPr>
        <xdr:spPr>
          <a:xfrm>
            <a:off x="47623" y="5412294"/>
            <a:ext cx="6315077" cy="495590"/>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00">
                <a:latin typeface="Arial" pitchFamily="34" charset="0"/>
                <a:cs typeface="Arial" pitchFamily="34" charset="0"/>
              </a:rPr>
              <a:t>Hinweis: Diese Art Schaukel ist in der Norm EN 1176 nicht definiert;</a:t>
            </a:r>
            <a:r>
              <a:rPr lang="fr-CH" sz="1000" baseline="0">
                <a:latin typeface="Arial" pitchFamily="34" charset="0"/>
                <a:cs typeface="Arial" pitchFamily="34" charset="0"/>
              </a:rPr>
              <a:t> die kritische Fallhöhe wird anhand des Abstandes des Zentrums der Hängematte zum Boden bei einer Auslenkung um 60</a:t>
            </a:r>
            <a:r>
              <a:rPr lang="fr-CH" sz="1000" baseline="30000">
                <a:latin typeface="Arial" pitchFamily="34" charset="0"/>
                <a:cs typeface="Arial" pitchFamily="34" charset="0"/>
              </a:rPr>
              <a:t>o</a:t>
            </a:r>
            <a:r>
              <a:rPr lang="fr-CH" sz="1000" baseline="0">
                <a:latin typeface="Arial" pitchFamily="34" charset="0"/>
                <a:cs typeface="Arial" pitchFamily="34" charset="0"/>
              </a:rPr>
              <a:t> bestimmt.</a:t>
            </a:r>
            <a:endParaRPr lang="fr-CH" sz="1000" baseline="30000">
              <a:latin typeface="Arial" pitchFamily="34" charset="0"/>
              <a:cs typeface="Arial" pitchFamily="34" charset="0"/>
            </a:endParaRPr>
          </a:p>
        </xdr:txBody>
      </xdr:sp>
      <xdr:grpSp>
        <xdr:nvGrpSpPr>
          <xdr:cNvPr id="2185754" name="Gruppieren 32"/>
          <xdr:cNvGrpSpPr>
            <a:grpSpLocks/>
          </xdr:cNvGrpSpPr>
        </xdr:nvGrpSpPr>
        <xdr:grpSpPr bwMode="auto">
          <a:xfrm>
            <a:off x="66675" y="1838325"/>
            <a:ext cx="6362067" cy="3324225"/>
            <a:chOff x="0" y="2219325"/>
            <a:chExt cx="5734050" cy="3000375"/>
          </a:xfrm>
        </xdr:grpSpPr>
        <xdr:sp macro="" textlink="">
          <xdr:nvSpPr>
            <xdr:cNvPr id="2185757" name="Freihandform 45"/>
            <xdr:cNvSpPr>
              <a:spLocks/>
            </xdr:cNvSpPr>
          </xdr:nvSpPr>
          <xdr:spPr bwMode="auto">
            <a:xfrm rot="456536">
              <a:off x="419100" y="3667125"/>
              <a:ext cx="5067300" cy="1219200"/>
            </a:xfrm>
            <a:custGeom>
              <a:avLst/>
              <a:gdLst>
                <a:gd name="T0" fmla="*/ 3 w 5862841"/>
                <a:gd name="T1" fmla="*/ 2147483647 h 1027136"/>
                <a:gd name="T2" fmla="*/ 0 w 5862841"/>
                <a:gd name="T3" fmla="*/ 2147483647 h 1027136"/>
                <a:gd name="T4" fmla="*/ 3 w 5862841"/>
                <a:gd name="T5" fmla="*/ 2147483647 h 1027136"/>
                <a:gd name="T6" fmla="*/ 3 w 5862841"/>
                <a:gd name="T7" fmla="*/ 0 h 1027136"/>
                <a:gd name="T8" fmla="*/ 3 w 5862841"/>
                <a:gd name="T9" fmla="*/ 2147483647 h 1027136"/>
                <a:gd name="T10" fmla="*/ 0 60000 65536"/>
                <a:gd name="T11" fmla="*/ 0 60000 65536"/>
                <a:gd name="T12" fmla="*/ 0 60000 65536"/>
                <a:gd name="T13" fmla="*/ 0 60000 65536"/>
                <a:gd name="T14" fmla="*/ 0 60000 65536"/>
                <a:gd name="T15" fmla="*/ 0 w 5862841"/>
                <a:gd name="T16" fmla="*/ 0 h 1027136"/>
                <a:gd name="T17" fmla="*/ 5862841 w 5862841"/>
                <a:gd name="T18" fmla="*/ 1027136 h 1027136"/>
              </a:gdLst>
              <a:ahLst/>
              <a:cxnLst>
                <a:cxn ang="T10">
                  <a:pos x="T0" y="T1"/>
                </a:cxn>
                <a:cxn ang="T11">
                  <a:pos x="T2" y="T3"/>
                </a:cxn>
                <a:cxn ang="T12">
                  <a:pos x="T4" y="T5"/>
                </a:cxn>
                <a:cxn ang="T13">
                  <a:pos x="T6" y="T7"/>
                </a:cxn>
                <a:cxn ang="T14">
                  <a:pos x="T8" y="T9"/>
                </a:cxn>
              </a:cxnLst>
              <a:rect l="T15" t="T16" r="T17" b="T18"/>
              <a:pathLst>
                <a:path w="5862841" h="1027136">
                  <a:moveTo>
                    <a:pt x="3284825" y="181479"/>
                  </a:moveTo>
                  <a:lnTo>
                    <a:pt x="0" y="1002343"/>
                  </a:lnTo>
                  <a:lnTo>
                    <a:pt x="4311867" y="1027136"/>
                  </a:lnTo>
                  <a:lnTo>
                    <a:pt x="5862841" y="0"/>
                  </a:lnTo>
                  <a:lnTo>
                    <a:pt x="3284825" y="181479"/>
                  </a:lnTo>
                  <a:close/>
                </a:path>
              </a:pathLst>
            </a:custGeom>
            <a:solidFill>
              <a:srgbClr val="FAC090"/>
            </a:solidFill>
            <a:ln w="9525" cap="flat" cmpd="sng" algn="ctr">
              <a:solidFill>
                <a:srgbClr val="000000"/>
              </a:solidFill>
              <a:prstDash val="solid"/>
              <a:round/>
              <a:headEnd type="none" w="med" len="med"/>
              <a:tailEnd type="none" w="med" len="med"/>
            </a:ln>
          </xdr:spPr>
        </xdr:sp>
        <xdr:sp macro="" textlink="">
          <xdr:nvSpPr>
            <xdr:cNvPr id="2185758" name="Line 34"/>
            <xdr:cNvSpPr>
              <a:spLocks noChangeShapeType="1"/>
            </xdr:cNvSpPr>
          </xdr:nvSpPr>
          <xdr:spPr bwMode="auto">
            <a:xfrm flipH="1" flipV="1">
              <a:off x="2066925" y="4162425"/>
              <a:ext cx="3209925" cy="2000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pic>
          <xdr:nvPicPr>
            <xdr:cNvPr id="2185759" name="Grafik 46" descr="Hamac-Fuchs---2.46_GB.gif"/>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0" y="2219325"/>
              <a:ext cx="340995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85760" name="Line 6"/>
            <xdr:cNvSpPr>
              <a:spLocks noChangeShapeType="1"/>
            </xdr:cNvSpPr>
          </xdr:nvSpPr>
          <xdr:spPr bwMode="auto">
            <a:xfrm>
              <a:off x="1771650" y="2905125"/>
              <a:ext cx="0" cy="1343025"/>
            </a:xfrm>
            <a:prstGeom prst="line">
              <a:avLst/>
            </a:prstGeom>
            <a:noFill/>
            <a:ln w="1270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9" name="Text Box 19"/>
            <xdr:cNvSpPr txBox="1">
              <a:spLocks noChangeArrowheads="1"/>
            </xdr:cNvSpPr>
          </xdr:nvSpPr>
          <xdr:spPr bwMode="auto">
            <a:xfrm>
              <a:off x="1459408" y="3492436"/>
              <a:ext cx="429238" cy="17204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100" b="1">
                  <a:latin typeface="Arial" charset="0"/>
                </a:rPr>
                <a:t>h</a:t>
              </a:r>
              <a:r>
                <a:rPr lang="fr-CH" sz="1100" b="1" baseline="-25000">
                  <a:latin typeface="Arial" charset="0"/>
                </a:rPr>
                <a:t>1</a:t>
              </a:r>
              <a:r>
                <a:rPr lang="fr-CH" sz="1100" b="1">
                  <a:latin typeface="Arial" charset="0"/>
                </a:rPr>
                <a:t> = ?</a:t>
              </a:r>
            </a:p>
          </xdr:txBody>
        </xdr:sp>
        <xdr:sp macro="" textlink="">
          <xdr:nvSpPr>
            <xdr:cNvPr id="2185762" name="Line 34"/>
            <xdr:cNvSpPr>
              <a:spLocks noChangeShapeType="1"/>
            </xdr:cNvSpPr>
          </xdr:nvSpPr>
          <xdr:spPr bwMode="auto">
            <a:xfrm flipH="1">
              <a:off x="1762125" y="2867025"/>
              <a:ext cx="323850" cy="3810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5763" name="Line 7"/>
            <xdr:cNvSpPr>
              <a:spLocks noChangeShapeType="1"/>
            </xdr:cNvSpPr>
          </xdr:nvSpPr>
          <xdr:spPr bwMode="auto">
            <a:xfrm flipH="1">
              <a:off x="3267075" y="3771900"/>
              <a:ext cx="0" cy="466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5764" name="Line 16"/>
            <xdr:cNvSpPr>
              <a:spLocks noChangeShapeType="1"/>
            </xdr:cNvSpPr>
          </xdr:nvSpPr>
          <xdr:spPr bwMode="auto">
            <a:xfrm flipH="1">
              <a:off x="3790950" y="5048250"/>
              <a:ext cx="247650" cy="1714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54" name="Text Box 14"/>
            <xdr:cNvSpPr txBox="1">
              <a:spLocks noChangeArrowheads="1"/>
            </xdr:cNvSpPr>
          </xdr:nvSpPr>
          <xdr:spPr bwMode="auto">
            <a:xfrm>
              <a:off x="2558258" y="3879531"/>
              <a:ext cx="626688" cy="25806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900"/>
                </a:lnSpc>
                <a:spcBef>
                  <a:spcPct val="10000"/>
                </a:spcBef>
              </a:pPr>
              <a:r>
                <a:rPr lang="fr-CH" sz="1100" b="1">
                  <a:latin typeface="Arial" charset="0"/>
                </a:rPr>
                <a:t>h</a:t>
              </a:r>
              <a:r>
                <a:rPr lang="fr-CH" sz="1100" b="1" baseline="-25000">
                  <a:latin typeface="Arial" charset="0"/>
                </a:rPr>
                <a:t>2</a:t>
              </a:r>
              <a:r>
                <a:rPr lang="fr-CH" sz="1100" b="1">
                  <a:latin typeface="Arial" charset="0"/>
                </a:rPr>
                <a:t> = ?</a:t>
              </a:r>
            </a:p>
            <a:p>
              <a:pPr algn="ctr">
                <a:lnSpc>
                  <a:spcPts val="800"/>
                </a:lnSpc>
                <a:spcBef>
                  <a:spcPct val="10000"/>
                </a:spcBef>
              </a:pPr>
              <a:r>
                <a:rPr lang="fr-CH" sz="800" b="1">
                  <a:latin typeface="Arial" charset="0"/>
                </a:rPr>
                <a:t>mind.</a:t>
              </a:r>
              <a:r>
                <a:rPr lang="fr-CH" sz="800" b="1" baseline="0">
                  <a:latin typeface="Arial" charset="0"/>
                </a:rPr>
                <a:t> </a:t>
              </a:r>
              <a:r>
                <a:rPr lang="fr-CH" sz="800" b="1">
                  <a:latin typeface="Arial" charset="0"/>
                </a:rPr>
                <a:t>40 cm</a:t>
              </a:r>
            </a:p>
          </xdr:txBody>
        </xdr:sp>
        <xdr:sp macro="" textlink="">
          <xdr:nvSpPr>
            <xdr:cNvPr id="2185766" name="Line 16"/>
            <xdr:cNvSpPr>
              <a:spLocks noChangeShapeType="1"/>
            </xdr:cNvSpPr>
          </xdr:nvSpPr>
          <xdr:spPr bwMode="auto">
            <a:xfrm flipH="1" flipV="1">
              <a:off x="4038600" y="5038725"/>
              <a:ext cx="390525" cy="476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5767" name="Line 27"/>
            <xdr:cNvSpPr>
              <a:spLocks noChangeShapeType="1"/>
            </xdr:cNvSpPr>
          </xdr:nvSpPr>
          <xdr:spPr bwMode="auto">
            <a:xfrm>
              <a:off x="38100" y="4591050"/>
              <a:ext cx="3771900" cy="6096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5768" name="Freeform 17"/>
            <xdr:cNvSpPr>
              <a:spLocks/>
            </xdr:cNvSpPr>
          </xdr:nvSpPr>
          <xdr:spPr bwMode="auto">
            <a:xfrm>
              <a:off x="4371975" y="4352925"/>
              <a:ext cx="923925" cy="723900"/>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85769" name="Freeform 17"/>
            <xdr:cNvSpPr>
              <a:spLocks/>
            </xdr:cNvSpPr>
          </xdr:nvSpPr>
          <xdr:spPr bwMode="auto">
            <a:xfrm>
              <a:off x="5276850" y="4019550"/>
              <a:ext cx="447675" cy="342900"/>
            </a:xfrm>
            <a:custGeom>
              <a:avLst/>
              <a:gdLst>
                <a:gd name="T0" fmla="*/ 2147483647 w 1455"/>
                <a:gd name="T1" fmla="*/ 0 h 878"/>
                <a:gd name="T2" fmla="*/ 0 w 1455"/>
                <a:gd name="T3" fmla="*/ 2147483647 h 878"/>
                <a:gd name="T4" fmla="*/ 0 60000 65536"/>
                <a:gd name="T5" fmla="*/ 0 60000 65536"/>
                <a:gd name="T6" fmla="*/ 0 w 1455"/>
                <a:gd name="T7" fmla="*/ 0 h 878"/>
                <a:gd name="T8" fmla="*/ 1455 w 1455"/>
                <a:gd name="T9" fmla="*/ 878 h 878"/>
              </a:gdLst>
              <a:ahLst/>
              <a:cxnLst>
                <a:cxn ang="T4">
                  <a:pos x="T0" y="T1"/>
                </a:cxn>
                <a:cxn ang="T5">
                  <a:pos x="T2" y="T3"/>
                </a:cxn>
              </a:cxnLst>
              <a:rect l="T6" t="T7" r="T8" b="T9"/>
              <a:pathLst>
                <a:path w="1455" h="878">
                  <a:moveTo>
                    <a:pt x="1455" y="0"/>
                  </a:moveTo>
                  <a:lnTo>
                    <a:pt x="0" y="878"/>
                  </a:lnTo>
                </a:path>
              </a:pathLst>
            </a:custGeom>
            <a:noFill/>
            <a:ln w="12700" cmpd="sng">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60" name="Text Box 28"/>
            <xdr:cNvSpPr txBox="1">
              <a:spLocks noChangeArrowheads="1"/>
            </xdr:cNvSpPr>
          </xdr:nvSpPr>
          <xdr:spPr bwMode="auto">
            <a:xfrm>
              <a:off x="1819968" y="4791353"/>
              <a:ext cx="171695" cy="17204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100" b="1">
                  <a:latin typeface="Arial" charset="0"/>
                </a:rPr>
                <a:t>K</a:t>
              </a:r>
            </a:p>
          </xdr:txBody>
        </xdr:sp>
        <xdr:sp macro="" textlink="">
          <xdr:nvSpPr>
            <xdr:cNvPr id="61" name="Text Box 28"/>
            <xdr:cNvSpPr txBox="1">
              <a:spLocks noChangeArrowheads="1"/>
            </xdr:cNvSpPr>
          </xdr:nvSpPr>
          <xdr:spPr bwMode="auto">
            <a:xfrm>
              <a:off x="4738788" y="4584903"/>
              <a:ext cx="171695" cy="18924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100" b="1">
                  <a:latin typeface="Arial" charset="0"/>
                </a:rPr>
                <a:t>L</a:t>
              </a:r>
            </a:p>
          </xdr:txBody>
        </xdr:sp>
        <xdr:sp macro="" textlink="">
          <xdr:nvSpPr>
            <xdr:cNvPr id="62" name="Text Box 28"/>
            <xdr:cNvSpPr txBox="1">
              <a:spLocks noChangeArrowheads="1"/>
            </xdr:cNvSpPr>
          </xdr:nvSpPr>
          <xdr:spPr bwMode="auto">
            <a:xfrm>
              <a:off x="5425569" y="4111787"/>
              <a:ext cx="137356" cy="189246"/>
            </a:xfrm>
            <a:prstGeom prst="rect">
              <a:avLst/>
            </a:prstGeom>
            <a:solidFill>
              <a:schemeClr val="accent2">
                <a:lumMod val="40000"/>
                <a:lumOff val="60000"/>
              </a:schemeClr>
            </a:solidFill>
            <a:ln w="9525">
              <a:solidFill>
                <a:schemeClr val="bg1"/>
              </a:solidFill>
              <a:miter lim="800000"/>
              <a:headEnd/>
              <a:tailEnd/>
            </a:ln>
            <a:effectLst/>
          </xdr:spPr>
          <xdr:txBody>
            <a:bodyPr wrap="square" lIns="0" tIns="72000" rIns="0" bIns="108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1100" b="1">
                  <a:latin typeface="Arial" charset="0"/>
                </a:rPr>
                <a:t>L</a:t>
              </a:r>
            </a:p>
          </xdr:txBody>
        </xdr:sp>
        <xdr:sp macro="" textlink="">
          <xdr:nvSpPr>
            <xdr:cNvPr id="2185773" name="Line 16"/>
            <xdr:cNvSpPr>
              <a:spLocks noChangeShapeType="1"/>
            </xdr:cNvSpPr>
          </xdr:nvSpPr>
          <xdr:spPr bwMode="auto">
            <a:xfrm flipH="1">
              <a:off x="0" y="4514850"/>
              <a:ext cx="409575" cy="857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5774" name="Line 16"/>
            <xdr:cNvSpPr>
              <a:spLocks noChangeShapeType="1"/>
            </xdr:cNvSpPr>
          </xdr:nvSpPr>
          <xdr:spPr bwMode="auto">
            <a:xfrm flipH="1" flipV="1">
              <a:off x="5543550" y="4010025"/>
              <a:ext cx="190500" cy="95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grpSp>
      <xdr:sp macro="" textlink="">
        <xdr:nvSpPr>
          <xdr:cNvPr id="2185755" name="Line 61"/>
          <xdr:cNvSpPr>
            <a:spLocks noChangeShapeType="1"/>
          </xdr:cNvSpPr>
        </xdr:nvSpPr>
        <xdr:spPr bwMode="auto">
          <a:xfrm>
            <a:off x="1257300" y="3905250"/>
            <a:ext cx="361950" cy="419100"/>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35" name="Text Box 59"/>
          <xdr:cNvSpPr txBox="1">
            <a:spLocks noChangeArrowheads="1"/>
          </xdr:cNvSpPr>
        </xdr:nvSpPr>
        <xdr:spPr bwMode="auto">
          <a:xfrm>
            <a:off x="571498" y="3696789"/>
            <a:ext cx="847725" cy="276387"/>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D =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238125</xdr:colOff>
      <xdr:row>0</xdr:row>
      <xdr:rowOff>0</xdr:rowOff>
    </xdr:from>
    <xdr:to>
      <xdr:col>8</xdr:col>
      <xdr:colOff>428625</xdr:colOff>
      <xdr:row>0</xdr:row>
      <xdr:rowOff>542925</xdr:rowOff>
    </xdr:to>
    <xdr:pic>
      <xdr:nvPicPr>
        <xdr:cNvPr id="2142809"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4950"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37</xdr:row>
      <xdr:rowOff>171450</xdr:rowOff>
    </xdr:from>
    <xdr:to>
      <xdr:col>1</xdr:col>
      <xdr:colOff>1076325</xdr:colOff>
      <xdr:row>39</xdr:row>
      <xdr:rowOff>97776</xdr:rowOff>
    </xdr:to>
    <xdr:sp macro="" textlink="">
      <xdr:nvSpPr>
        <xdr:cNvPr id="6" name="Abgerundetes Rechteck 5">
          <a:hlinkClick xmlns:r="http://schemas.openxmlformats.org/officeDocument/2006/relationships" r:id="rId2"/>
        </xdr:cNvPr>
        <xdr:cNvSpPr/>
      </xdr:nvSpPr>
      <xdr:spPr>
        <a:xfrm>
          <a:off x="200025" y="92487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1209675</xdr:colOff>
      <xdr:row>37</xdr:row>
      <xdr:rowOff>171450</xdr:rowOff>
    </xdr:from>
    <xdr:to>
      <xdr:col>1</xdr:col>
      <xdr:colOff>2371725</xdr:colOff>
      <xdr:row>39</xdr:row>
      <xdr:rowOff>97776</xdr:rowOff>
    </xdr:to>
    <xdr:sp macro="" textlink="">
      <xdr:nvSpPr>
        <xdr:cNvPr id="7" name="Abgerundetes Rechteck 6">
          <a:hlinkClick xmlns:r="http://schemas.openxmlformats.org/officeDocument/2006/relationships" r:id="rId3"/>
        </xdr:cNvPr>
        <xdr:cNvSpPr/>
      </xdr:nvSpPr>
      <xdr:spPr>
        <a:xfrm>
          <a:off x="1495425" y="92487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xdr:col>
      <xdr:colOff>9525</xdr:colOff>
      <xdr:row>4</xdr:row>
      <xdr:rowOff>38100</xdr:rowOff>
    </xdr:from>
    <xdr:to>
      <xdr:col>8</xdr:col>
      <xdr:colOff>276225</xdr:colOff>
      <xdr:row>26</xdr:row>
      <xdr:rowOff>104775</xdr:rowOff>
    </xdr:to>
    <xdr:grpSp>
      <xdr:nvGrpSpPr>
        <xdr:cNvPr id="2142812" name="Gruppieren 63"/>
        <xdr:cNvGrpSpPr>
          <a:grpSpLocks/>
        </xdr:cNvGrpSpPr>
      </xdr:nvGrpSpPr>
      <xdr:grpSpPr bwMode="auto">
        <a:xfrm>
          <a:off x="295275" y="1781175"/>
          <a:ext cx="6153150" cy="3648075"/>
          <a:chOff x="293078" y="1779345"/>
          <a:chExt cx="6161942" cy="3638954"/>
        </a:xfrm>
      </xdr:grpSpPr>
      <xdr:pic>
        <xdr:nvPicPr>
          <xdr:cNvPr id="2142813" name="Grafik 62" descr="balanç un point susp EXTRAIT.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3078" y="1779345"/>
            <a:ext cx="6161942" cy="3638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42814" name="Gruppieren 61"/>
          <xdr:cNvGrpSpPr>
            <a:grpSpLocks/>
          </xdr:cNvGrpSpPr>
        </xdr:nvGrpSpPr>
        <xdr:grpSpPr bwMode="auto">
          <a:xfrm>
            <a:off x="1218323" y="3062005"/>
            <a:ext cx="3567440" cy="2337292"/>
            <a:chOff x="1218323" y="3067135"/>
            <a:chExt cx="3567440" cy="2344624"/>
          </a:xfrm>
        </xdr:grpSpPr>
        <xdr:sp macro="" textlink="">
          <xdr:nvSpPr>
            <xdr:cNvPr id="25" name="Text Box 14"/>
            <xdr:cNvSpPr txBox="1">
              <a:spLocks noChangeArrowheads="1"/>
            </xdr:cNvSpPr>
          </xdr:nvSpPr>
          <xdr:spPr bwMode="auto">
            <a:xfrm>
              <a:off x="2229416" y="4201323"/>
              <a:ext cx="648625" cy="26686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800" b="1">
                  <a:latin typeface="Arial" charset="0"/>
                </a:rPr>
                <a:t>h</a:t>
              </a:r>
              <a:r>
                <a:rPr lang="fr-CH" sz="1100" b="1" baseline="-25000">
                  <a:latin typeface="Arial" charset="0"/>
                </a:rPr>
                <a:t>5</a:t>
              </a:r>
              <a:r>
                <a:rPr lang="fr-CH" sz="800" b="1">
                  <a:latin typeface="Arial" charset="0"/>
                </a:rPr>
                <a:t>= ?</a:t>
              </a:r>
            </a:p>
            <a:p>
              <a:r>
                <a:rPr lang="fr-CH" sz="800" kern="1200">
                  <a:solidFill>
                    <a:schemeClr val="tx1"/>
                  </a:solidFill>
                  <a:latin typeface="Arial" pitchFamily="34" charset="0"/>
                  <a:ea typeface="+mn-ea"/>
                  <a:cs typeface="Arial" pitchFamily="34" charset="0"/>
                </a:rPr>
                <a:t>mind. 40 cm</a:t>
              </a:r>
              <a:endParaRPr lang="de-CH" sz="800">
                <a:latin typeface="Arial" pitchFamily="34" charset="0"/>
                <a:cs typeface="Arial" pitchFamily="34" charset="0"/>
              </a:endParaRPr>
            </a:p>
          </xdr:txBody>
        </xdr:sp>
        <xdr:sp macro="" textlink="">
          <xdr:nvSpPr>
            <xdr:cNvPr id="26" name="Text Box 14"/>
            <xdr:cNvSpPr txBox="1">
              <a:spLocks noChangeArrowheads="1"/>
            </xdr:cNvSpPr>
          </xdr:nvSpPr>
          <xdr:spPr bwMode="auto">
            <a:xfrm>
              <a:off x="4156215" y="3886800"/>
              <a:ext cx="629548" cy="26686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800" b="1">
                  <a:latin typeface="Arial" charset="0"/>
                </a:rPr>
                <a:t>h</a:t>
              </a:r>
              <a:r>
                <a:rPr lang="fr-CH" sz="1100" b="1" baseline="-25000">
                  <a:latin typeface="Arial" charset="0"/>
                </a:rPr>
                <a:t>6</a:t>
              </a:r>
              <a:r>
                <a:rPr lang="fr-CH" sz="800" b="1">
                  <a:latin typeface="Arial" charset="0"/>
                </a:rPr>
                <a:t>= ?</a:t>
              </a:r>
            </a:p>
            <a:p>
              <a:pPr algn="ctr">
                <a:spcBef>
                  <a:spcPct val="10000"/>
                </a:spcBef>
              </a:pPr>
              <a:r>
                <a:rPr lang="fr-CH" sz="800">
                  <a:latin typeface="Arial" charset="0"/>
                </a:rPr>
                <a:t>mind. 40 cm</a:t>
              </a:r>
            </a:p>
          </xdr:txBody>
        </xdr:sp>
        <xdr:sp macro="" textlink="">
          <xdr:nvSpPr>
            <xdr:cNvPr id="29" name="Text Box 24"/>
            <xdr:cNvSpPr txBox="1">
              <a:spLocks noChangeArrowheads="1"/>
            </xdr:cNvSpPr>
          </xdr:nvSpPr>
          <xdr:spPr bwMode="auto">
            <a:xfrm>
              <a:off x="2296186" y="5230670"/>
              <a:ext cx="1993569" cy="181089"/>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900" b="1">
                  <a:latin typeface="Arial" charset="0"/>
                </a:rPr>
                <a:t>D</a:t>
              </a:r>
              <a:r>
                <a:rPr lang="fr-CH" sz="1100" b="1" baseline="-25000">
                  <a:latin typeface="Arial" charset="0"/>
                </a:rPr>
                <a:t>a</a:t>
              </a:r>
              <a:r>
                <a:rPr lang="fr-CH" sz="900" b="1">
                  <a:latin typeface="Arial" charset="0"/>
                </a:rPr>
                <a:t> = </a:t>
              </a:r>
              <a:r>
                <a:rPr lang="fr-CH" sz="900" b="1" kern="1200">
                  <a:solidFill>
                    <a:schemeClr val="tx1"/>
                  </a:solidFill>
                  <a:latin typeface="Arial" charset="0"/>
                  <a:ea typeface="+mn-ea"/>
                  <a:cs typeface="+mn-cs"/>
                </a:rPr>
                <a:t>Durchmesser Aufprallfläche</a:t>
              </a:r>
              <a:endParaRPr lang="de-CH" sz="900" b="1" kern="1200">
                <a:solidFill>
                  <a:schemeClr val="tx1"/>
                </a:solidFill>
                <a:latin typeface="Arial" charset="0"/>
                <a:ea typeface="+mn-ea"/>
                <a:cs typeface="+mn-cs"/>
              </a:endParaRPr>
            </a:p>
          </xdr:txBody>
        </xdr:sp>
        <xdr:sp macro="" textlink="">
          <xdr:nvSpPr>
            <xdr:cNvPr id="32" name="Text Box 19"/>
            <xdr:cNvSpPr txBox="1">
              <a:spLocks noChangeArrowheads="1"/>
            </xdr:cNvSpPr>
          </xdr:nvSpPr>
          <xdr:spPr bwMode="auto">
            <a:xfrm>
              <a:off x="1218323" y="3067135"/>
              <a:ext cx="391083" cy="18108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h</a:t>
              </a:r>
              <a:r>
                <a:rPr lang="fr-CH" sz="900" b="1" baseline="-25000">
                  <a:latin typeface="Arial" charset="0"/>
                </a:rPr>
                <a:t>1</a:t>
              </a:r>
              <a:r>
                <a:rPr lang="fr-CH" sz="900" b="1">
                  <a:latin typeface="Arial" charset="0"/>
                </a:rPr>
                <a:t> = ?</a:t>
              </a:r>
            </a:p>
          </xdr:txBody>
        </xdr:sp>
        <xdr:sp macro="" textlink="">
          <xdr:nvSpPr>
            <xdr:cNvPr id="33" name="Textfeld 69"/>
            <xdr:cNvSpPr txBox="1"/>
          </xdr:nvSpPr>
          <xdr:spPr bwMode="auto">
            <a:xfrm>
              <a:off x="2401111" y="4687404"/>
              <a:ext cx="1955415" cy="152496"/>
            </a:xfrm>
            <a:prstGeom prst="rect">
              <a:avLst/>
            </a:prstGeom>
            <a:solidFill>
              <a:srgbClr val="FFCC99"/>
            </a:solidFill>
            <a:ln w="9525">
              <a:solidFill>
                <a:schemeClr val="bg1">
                  <a:lumMod val="95000"/>
                </a:schemeClr>
              </a:solidFill>
              <a:miter lim="800000"/>
              <a:headEnd/>
              <a:tailEnd type="triangle" w="med" len="med"/>
            </a:ln>
            <a:effectLst/>
          </xdr:spPr>
          <xdr:txBody>
            <a:bodyPr wrap="square" lIns="36000" tIns="144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800">
                  <a:latin typeface="Arial" charset="0"/>
                </a:rPr>
                <a:t>Stossdämpfender</a:t>
              </a:r>
              <a:r>
                <a:rPr lang="fr-CH" sz="800" baseline="0">
                  <a:latin typeface="Arial" charset="0"/>
                </a:rPr>
                <a:t> Boden für Fallhöhe </a:t>
              </a:r>
              <a:r>
                <a:rPr lang="fr-CH" sz="800">
                  <a:latin typeface="Arial" charset="0"/>
                </a:rPr>
                <a:t>D</a:t>
              </a:r>
            </a:p>
            <a:p>
              <a:pPr algn="ctr">
                <a:lnSpc>
                  <a:spcPct val="80000"/>
                </a:lnSpc>
              </a:pPr>
              <a:endParaRPr lang="fr-CH" sz="800">
                <a:latin typeface="Arial" charset="0"/>
              </a:endParaRPr>
            </a:p>
          </xdr:txBody>
        </xdr:sp>
        <xdr:sp macro="" textlink="">
          <xdr:nvSpPr>
            <xdr:cNvPr id="34" name="Text Box 19"/>
            <xdr:cNvSpPr txBox="1">
              <a:spLocks noChangeArrowheads="1"/>
            </xdr:cNvSpPr>
          </xdr:nvSpPr>
          <xdr:spPr bwMode="auto">
            <a:xfrm>
              <a:off x="1714331" y="3867738"/>
              <a:ext cx="391083" cy="181089"/>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72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80000"/>
                </a:lnSpc>
              </a:pPr>
              <a:r>
                <a:rPr lang="fr-CH" sz="900" b="1">
                  <a:latin typeface="Arial" charset="0"/>
                </a:rPr>
                <a:t>h</a:t>
              </a:r>
              <a:r>
                <a:rPr lang="fr-CH" sz="900" b="1" baseline="-25000">
                  <a:latin typeface="Arial" charset="0"/>
                </a:rPr>
                <a:t>2</a:t>
              </a:r>
              <a:r>
                <a:rPr lang="fr-CH" sz="900" b="1">
                  <a:latin typeface="Arial" charset="0"/>
                </a:rPr>
                <a:t> = ?</a:t>
              </a:r>
            </a:p>
          </xdr:txBody>
        </xdr:sp>
        <xdr:sp macro="" textlink="">
          <xdr:nvSpPr>
            <xdr:cNvPr id="37" name="Text Box 14"/>
            <xdr:cNvSpPr txBox="1">
              <a:spLocks noChangeArrowheads="1"/>
            </xdr:cNvSpPr>
          </xdr:nvSpPr>
          <xdr:spPr bwMode="auto">
            <a:xfrm>
              <a:off x="2219877" y="3848676"/>
              <a:ext cx="658164" cy="295461"/>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Bef>
                  <a:spcPct val="10000"/>
                </a:spcBef>
              </a:pPr>
              <a:r>
                <a:rPr lang="fr-CH" sz="800" b="1">
                  <a:latin typeface="Arial" charset="0"/>
                </a:rPr>
                <a:t>Pneudicke </a:t>
              </a:r>
              <a:r>
                <a:rPr lang="fr-CH" sz="1100" b="1">
                  <a:latin typeface="Arial" pitchFamily="34" charset="0"/>
                  <a:cs typeface="Arial" pitchFamily="34" charset="0"/>
                </a:rPr>
                <a:t>e = ?</a:t>
              </a:r>
              <a:endParaRPr lang="fr-CH" sz="1100">
                <a:latin typeface="Arial" pitchFamily="34" charset="0"/>
                <a:cs typeface="Arial" pitchFamily="34" charset="0"/>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323850</xdr:colOff>
      <xdr:row>0</xdr:row>
      <xdr:rowOff>0</xdr:rowOff>
    </xdr:from>
    <xdr:to>
      <xdr:col>8</xdr:col>
      <xdr:colOff>28575</xdr:colOff>
      <xdr:row>1</xdr:row>
      <xdr:rowOff>123825</xdr:rowOff>
    </xdr:to>
    <xdr:pic>
      <xdr:nvPicPr>
        <xdr:cNvPr id="2196272"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33975"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54</xdr:row>
      <xdr:rowOff>0</xdr:rowOff>
    </xdr:from>
    <xdr:to>
      <xdr:col>1</xdr:col>
      <xdr:colOff>933450</xdr:colOff>
      <xdr:row>54</xdr:row>
      <xdr:rowOff>307326</xdr:rowOff>
    </xdr:to>
    <xdr:sp macro="" textlink="">
      <xdr:nvSpPr>
        <xdr:cNvPr id="69" name="Abgerundetes Rechteck 68">
          <a:hlinkClick xmlns:r="http://schemas.openxmlformats.org/officeDocument/2006/relationships" r:id="rId2"/>
        </xdr:cNvPr>
        <xdr:cNvSpPr/>
      </xdr:nvSpPr>
      <xdr:spPr>
        <a:xfrm>
          <a:off x="161925" y="105156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1066800</xdr:colOff>
      <xdr:row>54</xdr:row>
      <xdr:rowOff>0</xdr:rowOff>
    </xdr:from>
    <xdr:to>
      <xdr:col>1</xdr:col>
      <xdr:colOff>2228850</xdr:colOff>
      <xdr:row>54</xdr:row>
      <xdr:rowOff>307326</xdr:rowOff>
    </xdr:to>
    <xdr:sp macro="" textlink="">
      <xdr:nvSpPr>
        <xdr:cNvPr id="70" name="Abgerundetes Rechteck 69">
          <a:hlinkClick xmlns:r="http://schemas.openxmlformats.org/officeDocument/2006/relationships" r:id="rId3"/>
        </xdr:cNvPr>
        <xdr:cNvSpPr/>
      </xdr:nvSpPr>
      <xdr:spPr>
        <a:xfrm>
          <a:off x="1457325" y="105156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0</xdr:colOff>
      <xdr:row>5</xdr:row>
      <xdr:rowOff>66675</xdr:rowOff>
    </xdr:from>
    <xdr:to>
      <xdr:col>7</xdr:col>
      <xdr:colOff>1104900</xdr:colOff>
      <xdr:row>33</xdr:row>
      <xdr:rowOff>76200</xdr:rowOff>
    </xdr:to>
    <xdr:grpSp>
      <xdr:nvGrpSpPr>
        <xdr:cNvPr id="2196275" name="Groupe 1"/>
        <xdr:cNvGrpSpPr>
          <a:grpSpLocks/>
        </xdr:cNvGrpSpPr>
      </xdr:nvGrpSpPr>
      <xdr:grpSpPr bwMode="auto">
        <a:xfrm>
          <a:off x="0" y="1543050"/>
          <a:ext cx="6276975" cy="4600575"/>
          <a:chOff x="0" y="1543050"/>
          <a:chExt cx="6276975" cy="4600575"/>
        </a:xfrm>
      </xdr:grpSpPr>
      <xdr:sp macro="" textlink="">
        <xdr:nvSpPr>
          <xdr:cNvPr id="128" name="Freihandform 127"/>
          <xdr:cNvSpPr/>
        </xdr:nvSpPr>
        <xdr:spPr bwMode="auto">
          <a:xfrm>
            <a:off x="0" y="1952625"/>
            <a:ext cx="6276975" cy="4191000"/>
          </a:xfrm>
          <a:custGeom>
            <a:avLst/>
            <a:gdLst>
              <a:gd name="connsiteX0" fmla="*/ 774915 w 7493430"/>
              <a:gd name="connsiteY0" fmla="*/ 4711485 h 4750230"/>
              <a:gd name="connsiteX1" fmla="*/ 5966847 w 7493430"/>
              <a:gd name="connsiteY1" fmla="*/ 4688237 h 4750230"/>
              <a:gd name="connsiteX2" fmla="*/ 7392691 w 7493430"/>
              <a:gd name="connsiteY2" fmla="*/ 4138047 h 4750230"/>
              <a:gd name="connsiteX3" fmla="*/ 7493430 w 7493430"/>
              <a:gd name="connsiteY3" fmla="*/ 2146515 h 4750230"/>
              <a:gd name="connsiteX4" fmla="*/ 6354305 w 7493430"/>
              <a:gd name="connsiteY4" fmla="*/ 294468 h 4750230"/>
              <a:gd name="connsiteX5" fmla="*/ 2688956 w 7493430"/>
              <a:gd name="connsiteY5" fmla="*/ 0 h 4750230"/>
              <a:gd name="connsiteX6" fmla="*/ 1309607 w 7493430"/>
              <a:gd name="connsiteY6" fmla="*/ 38746 h 4750230"/>
              <a:gd name="connsiteX7" fmla="*/ 364210 w 7493430"/>
              <a:gd name="connsiteY7" fmla="*/ 743919 h 4750230"/>
              <a:gd name="connsiteX8" fmla="*/ 0 w 7493430"/>
              <a:gd name="connsiteY8" fmla="*/ 4750230 h 4750230"/>
              <a:gd name="connsiteX0" fmla="*/ 774915 w 7493430"/>
              <a:gd name="connsiteY0" fmla="*/ 4711485 h 5458258"/>
              <a:gd name="connsiteX1" fmla="*/ 6215500 w 7493430"/>
              <a:gd name="connsiteY1" fmla="*/ 5458258 h 5458258"/>
              <a:gd name="connsiteX2" fmla="*/ 7392691 w 7493430"/>
              <a:gd name="connsiteY2" fmla="*/ 4138047 h 5458258"/>
              <a:gd name="connsiteX3" fmla="*/ 7493430 w 7493430"/>
              <a:gd name="connsiteY3" fmla="*/ 2146515 h 5458258"/>
              <a:gd name="connsiteX4" fmla="*/ 6354305 w 7493430"/>
              <a:gd name="connsiteY4" fmla="*/ 294468 h 5458258"/>
              <a:gd name="connsiteX5" fmla="*/ 2688956 w 7493430"/>
              <a:gd name="connsiteY5" fmla="*/ 0 h 5458258"/>
              <a:gd name="connsiteX6" fmla="*/ 1309607 w 7493430"/>
              <a:gd name="connsiteY6" fmla="*/ 38746 h 5458258"/>
              <a:gd name="connsiteX7" fmla="*/ 364210 w 7493430"/>
              <a:gd name="connsiteY7" fmla="*/ 743919 h 5458258"/>
              <a:gd name="connsiteX8" fmla="*/ 0 w 7493430"/>
              <a:gd name="connsiteY8" fmla="*/ 4750230 h 5458258"/>
              <a:gd name="connsiteX0" fmla="*/ 774915 w 7493430"/>
              <a:gd name="connsiteY0" fmla="*/ 4711485 h 5458258"/>
              <a:gd name="connsiteX1" fmla="*/ 6215500 w 7493430"/>
              <a:gd name="connsiteY1" fmla="*/ 5458258 h 5458258"/>
              <a:gd name="connsiteX2" fmla="*/ 7392691 w 7493430"/>
              <a:gd name="connsiteY2" fmla="*/ 4138047 h 5458258"/>
              <a:gd name="connsiteX3" fmla="*/ 7493430 w 7493430"/>
              <a:gd name="connsiteY3" fmla="*/ 2146515 h 5458258"/>
              <a:gd name="connsiteX4" fmla="*/ 6354305 w 7493430"/>
              <a:gd name="connsiteY4" fmla="*/ 294468 h 5458258"/>
              <a:gd name="connsiteX5" fmla="*/ 2688956 w 7493430"/>
              <a:gd name="connsiteY5" fmla="*/ 0 h 5458258"/>
              <a:gd name="connsiteX6" fmla="*/ 1309607 w 7493430"/>
              <a:gd name="connsiteY6" fmla="*/ 38746 h 5458258"/>
              <a:gd name="connsiteX7" fmla="*/ 364210 w 7493430"/>
              <a:gd name="connsiteY7" fmla="*/ 743919 h 5458258"/>
              <a:gd name="connsiteX8" fmla="*/ 0 w 7493430"/>
              <a:gd name="connsiteY8" fmla="*/ 4750230 h 5458258"/>
              <a:gd name="connsiteX0" fmla="*/ 774915 w 7493430"/>
              <a:gd name="connsiteY0" fmla="*/ 4711485 h 5682848"/>
              <a:gd name="connsiteX1" fmla="*/ 6448110 w 7493430"/>
              <a:gd name="connsiteY1" fmla="*/ 5682848 h 5682848"/>
              <a:gd name="connsiteX2" fmla="*/ 7392691 w 7493430"/>
              <a:gd name="connsiteY2" fmla="*/ 4138047 h 5682848"/>
              <a:gd name="connsiteX3" fmla="*/ 7493430 w 7493430"/>
              <a:gd name="connsiteY3" fmla="*/ 2146515 h 5682848"/>
              <a:gd name="connsiteX4" fmla="*/ 6354305 w 7493430"/>
              <a:gd name="connsiteY4" fmla="*/ 294468 h 5682848"/>
              <a:gd name="connsiteX5" fmla="*/ 2688956 w 7493430"/>
              <a:gd name="connsiteY5" fmla="*/ 0 h 5682848"/>
              <a:gd name="connsiteX6" fmla="*/ 1309607 w 7493430"/>
              <a:gd name="connsiteY6" fmla="*/ 38746 h 5682848"/>
              <a:gd name="connsiteX7" fmla="*/ 364210 w 7493430"/>
              <a:gd name="connsiteY7" fmla="*/ 743919 h 5682848"/>
              <a:gd name="connsiteX8" fmla="*/ 0 w 7493430"/>
              <a:gd name="connsiteY8" fmla="*/ 4750230 h 5682848"/>
              <a:gd name="connsiteX0" fmla="*/ 774915 w 7493430"/>
              <a:gd name="connsiteY0" fmla="*/ 4711485 h 5682848"/>
              <a:gd name="connsiteX1" fmla="*/ 6448110 w 7493430"/>
              <a:gd name="connsiteY1" fmla="*/ 5682848 h 5682848"/>
              <a:gd name="connsiteX2" fmla="*/ 7392691 w 7493430"/>
              <a:gd name="connsiteY2" fmla="*/ 4795773 h 5682848"/>
              <a:gd name="connsiteX3" fmla="*/ 7493430 w 7493430"/>
              <a:gd name="connsiteY3" fmla="*/ 2146515 h 5682848"/>
              <a:gd name="connsiteX4" fmla="*/ 6354305 w 7493430"/>
              <a:gd name="connsiteY4" fmla="*/ 294468 h 5682848"/>
              <a:gd name="connsiteX5" fmla="*/ 2688956 w 7493430"/>
              <a:gd name="connsiteY5" fmla="*/ 0 h 5682848"/>
              <a:gd name="connsiteX6" fmla="*/ 1309607 w 7493430"/>
              <a:gd name="connsiteY6" fmla="*/ 38746 h 5682848"/>
              <a:gd name="connsiteX7" fmla="*/ 364210 w 7493430"/>
              <a:gd name="connsiteY7" fmla="*/ 743919 h 5682848"/>
              <a:gd name="connsiteX8" fmla="*/ 0 w 7493430"/>
              <a:gd name="connsiteY8" fmla="*/ 4750230 h 5682848"/>
              <a:gd name="connsiteX0" fmla="*/ 774915 w 7392691"/>
              <a:gd name="connsiteY0" fmla="*/ 4711485 h 5682848"/>
              <a:gd name="connsiteX1" fmla="*/ 6448110 w 7392691"/>
              <a:gd name="connsiteY1" fmla="*/ 5682848 h 5682848"/>
              <a:gd name="connsiteX2" fmla="*/ 7392691 w 7392691"/>
              <a:gd name="connsiteY2" fmla="*/ 4795773 h 5682848"/>
              <a:gd name="connsiteX3" fmla="*/ 6530904 w 7392691"/>
              <a:gd name="connsiteY3" fmla="*/ 3213315 h 5682848"/>
              <a:gd name="connsiteX4" fmla="*/ 6354305 w 7392691"/>
              <a:gd name="connsiteY4" fmla="*/ 294468 h 5682848"/>
              <a:gd name="connsiteX5" fmla="*/ 2688956 w 7392691"/>
              <a:gd name="connsiteY5" fmla="*/ 0 h 5682848"/>
              <a:gd name="connsiteX6" fmla="*/ 1309607 w 7392691"/>
              <a:gd name="connsiteY6" fmla="*/ 38746 h 5682848"/>
              <a:gd name="connsiteX7" fmla="*/ 364210 w 7392691"/>
              <a:gd name="connsiteY7" fmla="*/ 743919 h 5682848"/>
              <a:gd name="connsiteX8" fmla="*/ 0 w 7392691"/>
              <a:gd name="connsiteY8" fmla="*/ 4750230 h 5682848"/>
              <a:gd name="connsiteX0" fmla="*/ 774915 w 7392691"/>
              <a:gd name="connsiteY0" fmla="*/ 4711485 h 5682848"/>
              <a:gd name="connsiteX1" fmla="*/ 6448110 w 7392691"/>
              <a:gd name="connsiteY1" fmla="*/ 5682848 h 5682848"/>
              <a:gd name="connsiteX2" fmla="*/ 7392691 w 7392691"/>
              <a:gd name="connsiteY2" fmla="*/ 4795773 h 5682848"/>
              <a:gd name="connsiteX3" fmla="*/ 6530904 w 7392691"/>
              <a:gd name="connsiteY3" fmla="*/ 3213315 h 5682848"/>
              <a:gd name="connsiteX4" fmla="*/ 5897105 w 7392691"/>
              <a:gd name="connsiteY4" fmla="*/ 655415 h 5682848"/>
              <a:gd name="connsiteX5" fmla="*/ 2688956 w 7392691"/>
              <a:gd name="connsiteY5" fmla="*/ 0 h 5682848"/>
              <a:gd name="connsiteX6" fmla="*/ 1309607 w 7392691"/>
              <a:gd name="connsiteY6" fmla="*/ 38746 h 5682848"/>
              <a:gd name="connsiteX7" fmla="*/ 364210 w 7392691"/>
              <a:gd name="connsiteY7" fmla="*/ 743919 h 5682848"/>
              <a:gd name="connsiteX8" fmla="*/ 0 w 7392691"/>
              <a:gd name="connsiteY8" fmla="*/ 4750230 h 5682848"/>
              <a:gd name="connsiteX0" fmla="*/ 774915 w 7392691"/>
              <a:gd name="connsiteY0" fmla="*/ 4711485 h 5682848"/>
              <a:gd name="connsiteX1" fmla="*/ 6448110 w 7392691"/>
              <a:gd name="connsiteY1" fmla="*/ 5682848 h 5682848"/>
              <a:gd name="connsiteX2" fmla="*/ 7392691 w 7392691"/>
              <a:gd name="connsiteY2" fmla="*/ 4795773 h 5682848"/>
              <a:gd name="connsiteX3" fmla="*/ 6530904 w 7392691"/>
              <a:gd name="connsiteY3" fmla="*/ 3213315 h 5682848"/>
              <a:gd name="connsiteX4" fmla="*/ 5897105 w 7392691"/>
              <a:gd name="connsiteY4" fmla="*/ 655415 h 5682848"/>
              <a:gd name="connsiteX5" fmla="*/ 2688956 w 7392691"/>
              <a:gd name="connsiteY5" fmla="*/ 0 h 5682848"/>
              <a:gd name="connsiteX6" fmla="*/ 1301586 w 7392691"/>
              <a:gd name="connsiteY6" fmla="*/ 664388 h 5682848"/>
              <a:gd name="connsiteX7" fmla="*/ 364210 w 7392691"/>
              <a:gd name="connsiteY7" fmla="*/ 743919 h 5682848"/>
              <a:gd name="connsiteX8" fmla="*/ 0 w 7392691"/>
              <a:gd name="connsiteY8" fmla="*/ 4750230 h 5682848"/>
              <a:gd name="connsiteX0" fmla="*/ 774915 w 7392691"/>
              <a:gd name="connsiteY0" fmla="*/ 4141990 h 5113353"/>
              <a:gd name="connsiteX1" fmla="*/ 6448110 w 7392691"/>
              <a:gd name="connsiteY1" fmla="*/ 5113353 h 5113353"/>
              <a:gd name="connsiteX2" fmla="*/ 7392691 w 7392691"/>
              <a:gd name="connsiteY2" fmla="*/ 4226278 h 5113353"/>
              <a:gd name="connsiteX3" fmla="*/ 6530904 w 7392691"/>
              <a:gd name="connsiteY3" fmla="*/ 2643820 h 5113353"/>
              <a:gd name="connsiteX4" fmla="*/ 5897105 w 7392691"/>
              <a:gd name="connsiteY4" fmla="*/ 85920 h 5113353"/>
              <a:gd name="connsiteX5" fmla="*/ 2688956 w 7392691"/>
              <a:gd name="connsiteY5" fmla="*/ 0 h 5113353"/>
              <a:gd name="connsiteX6" fmla="*/ 1301586 w 7392691"/>
              <a:gd name="connsiteY6" fmla="*/ 94893 h 5113353"/>
              <a:gd name="connsiteX7" fmla="*/ 364210 w 7392691"/>
              <a:gd name="connsiteY7" fmla="*/ 174424 h 5113353"/>
              <a:gd name="connsiteX8" fmla="*/ 0 w 7392691"/>
              <a:gd name="connsiteY8" fmla="*/ 4180735 h 5113353"/>
              <a:gd name="connsiteX0" fmla="*/ 774915 w 7392691"/>
              <a:gd name="connsiteY0" fmla="*/ 4222201 h 5193564"/>
              <a:gd name="connsiteX1" fmla="*/ 6448110 w 7392691"/>
              <a:gd name="connsiteY1" fmla="*/ 5193564 h 5193564"/>
              <a:gd name="connsiteX2" fmla="*/ 7392691 w 7392691"/>
              <a:gd name="connsiteY2" fmla="*/ 4306489 h 5193564"/>
              <a:gd name="connsiteX3" fmla="*/ 6530904 w 7392691"/>
              <a:gd name="connsiteY3" fmla="*/ 2724031 h 5193564"/>
              <a:gd name="connsiteX4" fmla="*/ 5897105 w 7392691"/>
              <a:gd name="connsiteY4" fmla="*/ 166131 h 5193564"/>
              <a:gd name="connsiteX5" fmla="*/ 3354703 w 7392691"/>
              <a:gd name="connsiteY5" fmla="*/ 0 h 5193564"/>
              <a:gd name="connsiteX6" fmla="*/ 1301586 w 7392691"/>
              <a:gd name="connsiteY6" fmla="*/ 175104 h 5193564"/>
              <a:gd name="connsiteX7" fmla="*/ 364210 w 7392691"/>
              <a:gd name="connsiteY7" fmla="*/ 254635 h 5193564"/>
              <a:gd name="connsiteX8" fmla="*/ 0 w 7392691"/>
              <a:gd name="connsiteY8" fmla="*/ 4260946 h 5193564"/>
              <a:gd name="connsiteX0" fmla="*/ 774915 w 7392691"/>
              <a:gd name="connsiteY0" fmla="*/ 4510075 h 5481438"/>
              <a:gd name="connsiteX1" fmla="*/ 6448110 w 7392691"/>
              <a:gd name="connsiteY1" fmla="*/ 5481438 h 5481438"/>
              <a:gd name="connsiteX2" fmla="*/ 7392691 w 7392691"/>
              <a:gd name="connsiteY2" fmla="*/ 4594363 h 5481438"/>
              <a:gd name="connsiteX3" fmla="*/ 6530904 w 7392691"/>
              <a:gd name="connsiteY3" fmla="*/ 3011905 h 5481438"/>
              <a:gd name="connsiteX4" fmla="*/ 5897105 w 7392691"/>
              <a:gd name="connsiteY4" fmla="*/ 454005 h 5481438"/>
              <a:gd name="connsiteX5" fmla="*/ 3354703 w 7392691"/>
              <a:gd name="connsiteY5" fmla="*/ 287874 h 5481438"/>
              <a:gd name="connsiteX6" fmla="*/ 1301586 w 7392691"/>
              <a:gd name="connsiteY6" fmla="*/ 462978 h 5481438"/>
              <a:gd name="connsiteX7" fmla="*/ 364210 w 7392691"/>
              <a:gd name="connsiteY7" fmla="*/ 542509 h 5481438"/>
              <a:gd name="connsiteX8" fmla="*/ 0 w 7392691"/>
              <a:gd name="connsiteY8" fmla="*/ 4548820 h 5481438"/>
              <a:gd name="connsiteX0" fmla="*/ 774915 w 7392691"/>
              <a:gd name="connsiteY0" fmla="*/ 4223697 h 5195060"/>
              <a:gd name="connsiteX1" fmla="*/ 6448110 w 7392691"/>
              <a:gd name="connsiteY1" fmla="*/ 5195060 h 5195060"/>
              <a:gd name="connsiteX2" fmla="*/ 7392691 w 7392691"/>
              <a:gd name="connsiteY2" fmla="*/ 4307985 h 5195060"/>
              <a:gd name="connsiteX3" fmla="*/ 6530904 w 7392691"/>
              <a:gd name="connsiteY3" fmla="*/ 2725527 h 5195060"/>
              <a:gd name="connsiteX4" fmla="*/ 5905126 w 7392691"/>
              <a:gd name="connsiteY4" fmla="*/ 472427 h 5195060"/>
              <a:gd name="connsiteX5" fmla="*/ 3354703 w 7392691"/>
              <a:gd name="connsiteY5" fmla="*/ 1496 h 5195060"/>
              <a:gd name="connsiteX6" fmla="*/ 1301586 w 7392691"/>
              <a:gd name="connsiteY6" fmla="*/ 176600 h 5195060"/>
              <a:gd name="connsiteX7" fmla="*/ 364210 w 7392691"/>
              <a:gd name="connsiteY7" fmla="*/ 256131 h 5195060"/>
              <a:gd name="connsiteX8" fmla="*/ 0 w 7392691"/>
              <a:gd name="connsiteY8" fmla="*/ 4262442 h 5195060"/>
              <a:gd name="connsiteX0" fmla="*/ 774915 w 7392691"/>
              <a:gd name="connsiteY0" fmla="*/ 4648540 h 5619903"/>
              <a:gd name="connsiteX1" fmla="*/ 6448110 w 7392691"/>
              <a:gd name="connsiteY1" fmla="*/ 5619903 h 5619903"/>
              <a:gd name="connsiteX2" fmla="*/ 7392691 w 7392691"/>
              <a:gd name="connsiteY2" fmla="*/ 4732828 h 5619903"/>
              <a:gd name="connsiteX3" fmla="*/ 6530904 w 7392691"/>
              <a:gd name="connsiteY3" fmla="*/ 3150370 h 5619903"/>
              <a:gd name="connsiteX4" fmla="*/ 5905126 w 7392691"/>
              <a:gd name="connsiteY4" fmla="*/ 897270 h 5619903"/>
              <a:gd name="connsiteX5" fmla="*/ 3354703 w 7392691"/>
              <a:gd name="connsiteY5" fmla="*/ 426339 h 5619903"/>
              <a:gd name="connsiteX6" fmla="*/ 1301586 w 7392691"/>
              <a:gd name="connsiteY6" fmla="*/ 601443 h 5619903"/>
              <a:gd name="connsiteX7" fmla="*/ 364210 w 7392691"/>
              <a:gd name="connsiteY7" fmla="*/ 680974 h 5619903"/>
              <a:gd name="connsiteX8" fmla="*/ 0 w 7392691"/>
              <a:gd name="connsiteY8" fmla="*/ 4687285 h 5619903"/>
              <a:gd name="connsiteX0" fmla="*/ 774915 w 7392691"/>
              <a:gd name="connsiteY0" fmla="*/ 4223697 h 5195060"/>
              <a:gd name="connsiteX1" fmla="*/ 6448110 w 7392691"/>
              <a:gd name="connsiteY1" fmla="*/ 5195060 h 5195060"/>
              <a:gd name="connsiteX2" fmla="*/ 7392691 w 7392691"/>
              <a:gd name="connsiteY2" fmla="*/ 4307985 h 5195060"/>
              <a:gd name="connsiteX3" fmla="*/ 6530904 w 7392691"/>
              <a:gd name="connsiteY3" fmla="*/ 2725527 h 5195060"/>
              <a:gd name="connsiteX4" fmla="*/ 5905126 w 7392691"/>
              <a:gd name="connsiteY4" fmla="*/ 472427 h 5195060"/>
              <a:gd name="connsiteX5" fmla="*/ 3354703 w 7392691"/>
              <a:gd name="connsiteY5" fmla="*/ 1496 h 5195060"/>
              <a:gd name="connsiteX6" fmla="*/ 1301586 w 7392691"/>
              <a:gd name="connsiteY6" fmla="*/ 176600 h 5195060"/>
              <a:gd name="connsiteX7" fmla="*/ 300042 w 7392691"/>
              <a:gd name="connsiteY7" fmla="*/ 1090321 h 5195060"/>
              <a:gd name="connsiteX8" fmla="*/ 0 w 7392691"/>
              <a:gd name="connsiteY8" fmla="*/ 4262442 h 5195060"/>
              <a:gd name="connsiteX0" fmla="*/ 774915 w 7392691"/>
              <a:gd name="connsiteY0" fmla="*/ 4223697 h 5195060"/>
              <a:gd name="connsiteX1" fmla="*/ 6448110 w 7392691"/>
              <a:gd name="connsiteY1" fmla="*/ 5195060 h 5195060"/>
              <a:gd name="connsiteX2" fmla="*/ 7392691 w 7392691"/>
              <a:gd name="connsiteY2" fmla="*/ 4307985 h 5195060"/>
              <a:gd name="connsiteX3" fmla="*/ 6530904 w 7392691"/>
              <a:gd name="connsiteY3" fmla="*/ 2725527 h 5195060"/>
              <a:gd name="connsiteX4" fmla="*/ 5905126 w 7392691"/>
              <a:gd name="connsiteY4" fmla="*/ 472427 h 5195060"/>
              <a:gd name="connsiteX5" fmla="*/ 3354703 w 7392691"/>
              <a:gd name="connsiteY5" fmla="*/ 1496 h 5195060"/>
              <a:gd name="connsiteX6" fmla="*/ 1590344 w 7392691"/>
              <a:gd name="connsiteY6" fmla="*/ 168579 h 5195060"/>
              <a:gd name="connsiteX7" fmla="*/ 300042 w 7392691"/>
              <a:gd name="connsiteY7" fmla="*/ 1090321 h 5195060"/>
              <a:gd name="connsiteX8" fmla="*/ 0 w 7392691"/>
              <a:gd name="connsiteY8" fmla="*/ 4262442 h 5195060"/>
              <a:gd name="connsiteX0" fmla="*/ 774915 w 7589683"/>
              <a:gd name="connsiteY0" fmla="*/ 4223697 h 5195060"/>
              <a:gd name="connsiteX1" fmla="*/ 6448110 w 7589683"/>
              <a:gd name="connsiteY1" fmla="*/ 5195060 h 5195060"/>
              <a:gd name="connsiteX2" fmla="*/ 7392691 w 7589683"/>
              <a:gd name="connsiteY2" fmla="*/ 4307985 h 5195060"/>
              <a:gd name="connsiteX3" fmla="*/ 7589683 w 7589683"/>
              <a:gd name="connsiteY3" fmla="*/ 2460833 h 5195060"/>
              <a:gd name="connsiteX4" fmla="*/ 5905126 w 7589683"/>
              <a:gd name="connsiteY4" fmla="*/ 472427 h 5195060"/>
              <a:gd name="connsiteX5" fmla="*/ 3354703 w 7589683"/>
              <a:gd name="connsiteY5" fmla="*/ 1496 h 5195060"/>
              <a:gd name="connsiteX6" fmla="*/ 1590344 w 7589683"/>
              <a:gd name="connsiteY6" fmla="*/ 168579 h 5195060"/>
              <a:gd name="connsiteX7" fmla="*/ 300042 w 7589683"/>
              <a:gd name="connsiteY7" fmla="*/ 1090321 h 5195060"/>
              <a:gd name="connsiteX8" fmla="*/ 0 w 7589683"/>
              <a:gd name="connsiteY8" fmla="*/ 4262442 h 5195060"/>
              <a:gd name="connsiteX0" fmla="*/ 774915 w 7392691"/>
              <a:gd name="connsiteY0" fmla="*/ 4223697 h 5195060"/>
              <a:gd name="connsiteX1" fmla="*/ 6448110 w 7392691"/>
              <a:gd name="connsiteY1" fmla="*/ 5195060 h 5195060"/>
              <a:gd name="connsiteX2" fmla="*/ 7392691 w 7392691"/>
              <a:gd name="connsiteY2" fmla="*/ 4307985 h 5195060"/>
              <a:gd name="connsiteX3" fmla="*/ 7052272 w 7392691"/>
              <a:gd name="connsiteY3" fmla="*/ 2300412 h 5195060"/>
              <a:gd name="connsiteX4" fmla="*/ 5905126 w 7392691"/>
              <a:gd name="connsiteY4" fmla="*/ 472427 h 5195060"/>
              <a:gd name="connsiteX5" fmla="*/ 3354703 w 7392691"/>
              <a:gd name="connsiteY5" fmla="*/ 1496 h 5195060"/>
              <a:gd name="connsiteX6" fmla="*/ 1590344 w 7392691"/>
              <a:gd name="connsiteY6" fmla="*/ 168579 h 5195060"/>
              <a:gd name="connsiteX7" fmla="*/ 300042 w 7392691"/>
              <a:gd name="connsiteY7" fmla="*/ 1090321 h 5195060"/>
              <a:gd name="connsiteX8" fmla="*/ 0 w 7392691"/>
              <a:gd name="connsiteY8" fmla="*/ 4262442 h 5195060"/>
              <a:gd name="connsiteX0" fmla="*/ 774915 w 7392691"/>
              <a:gd name="connsiteY0" fmla="*/ 4223697 h 5195060"/>
              <a:gd name="connsiteX1" fmla="*/ 6448110 w 7392691"/>
              <a:gd name="connsiteY1" fmla="*/ 5195060 h 5195060"/>
              <a:gd name="connsiteX2" fmla="*/ 7392691 w 7392691"/>
              <a:gd name="connsiteY2" fmla="*/ 4307985 h 5195060"/>
              <a:gd name="connsiteX3" fmla="*/ 7052272 w 7392691"/>
              <a:gd name="connsiteY3" fmla="*/ 2300412 h 5195060"/>
              <a:gd name="connsiteX4" fmla="*/ 7149070 w 7392691"/>
              <a:gd name="connsiteY4" fmla="*/ 2954875 h 5195060"/>
              <a:gd name="connsiteX5" fmla="*/ 5905126 w 7392691"/>
              <a:gd name="connsiteY5" fmla="*/ 472427 h 5195060"/>
              <a:gd name="connsiteX6" fmla="*/ 3354703 w 7392691"/>
              <a:gd name="connsiteY6" fmla="*/ 1496 h 5195060"/>
              <a:gd name="connsiteX7" fmla="*/ 1590344 w 7392691"/>
              <a:gd name="connsiteY7" fmla="*/ 168579 h 5195060"/>
              <a:gd name="connsiteX8" fmla="*/ 300042 w 7392691"/>
              <a:gd name="connsiteY8" fmla="*/ 1090321 h 5195060"/>
              <a:gd name="connsiteX9" fmla="*/ 0 w 7392691"/>
              <a:gd name="connsiteY9"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149070 w 8407830"/>
              <a:gd name="connsiteY4" fmla="*/ 2954875 h 5195060"/>
              <a:gd name="connsiteX5" fmla="*/ 5905126 w 8407830"/>
              <a:gd name="connsiteY5" fmla="*/ 472427 h 5195060"/>
              <a:gd name="connsiteX6" fmla="*/ 3354703 w 8407830"/>
              <a:gd name="connsiteY6" fmla="*/ 1496 h 5195060"/>
              <a:gd name="connsiteX7" fmla="*/ 1590344 w 8407830"/>
              <a:gd name="connsiteY7" fmla="*/ 168579 h 5195060"/>
              <a:gd name="connsiteX8" fmla="*/ 300042 w 8407830"/>
              <a:gd name="connsiteY8" fmla="*/ 1090321 h 5195060"/>
              <a:gd name="connsiteX9" fmla="*/ 0 w 8407830"/>
              <a:gd name="connsiteY9"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149070 w 8407830"/>
              <a:gd name="connsiteY4" fmla="*/ 2954875 h 5195060"/>
              <a:gd name="connsiteX5" fmla="*/ 5905126 w 8407830"/>
              <a:gd name="connsiteY5" fmla="*/ 472427 h 5195060"/>
              <a:gd name="connsiteX6" fmla="*/ 3354703 w 8407830"/>
              <a:gd name="connsiteY6" fmla="*/ 1496 h 5195060"/>
              <a:gd name="connsiteX7" fmla="*/ 1590344 w 8407830"/>
              <a:gd name="connsiteY7" fmla="*/ 168579 h 5195060"/>
              <a:gd name="connsiteX8" fmla="*/ 300042 w 8407830"/>
              <a:gd name="connsiteY8" fmla="*/ 1090321 h 5195060"/>
              <a:gd name="connsiteX9" fmla="*/ 0 w 8407830"/>
              <a:gd name="connsiteY9"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5905126 w 8407830"/>
              <a:gd name="connsiteY5" fmla="*/ 472427 h 5195060"/>
              <a:gd name="connsiteX6" fmla="*/ 3354703 w 8407830"/>
              <a:gd name="connsiteY6" fmla="*/ 1496 h 5195060"/>
              <a:gd name="connsiteX7" fmla="*/ 1590344 w 8407830"/>
              <a:gd name="connsiteY7" fmla="*/ 168579 h 5195060"/>
              <a:gd name="connsiteX8" fmla="*/ 300042 w 8407830"/>
              <a:gd name="connsiteY8" fmla="*/ 1090321 h 5195060"/>
              <a:gd name="connsiteX9" fmla="*/ 0 w 8407830"/>
              <a:gd name="connsiteY9"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5680536 w 8407830"/>
              <a:gd name="connsiteY5" fmla="*/ 817333 h 5195060"/>
              <a:gd name="connsiteX6" fmla="*/ 3354703 w 8407830"/>
              <a:gd name="connsiteY6" fmla="*/ 1496 h 5195060"/>
              <a:gd name="connsiteX7" fmla="*/ 1590344 w 8407830"/>
              <a:gd name="connsiteY7" fmla="*/ 168579 h 5195060"/>
              <a:gd name="connsiteX8" fmla="*/ 300042 w 8407830"/>
              <a:gd name="connsiteY8" fmla="*/ 1090321 h 5195060"/>
              <a:gd name="connsiteX9" fmla="*/ 0 w 8407830"/>
              <a:gd name="connsiteY9"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6900416 w 8407830"/>
              <a:gd name="connsiteY5" fmla="*/ 2377359 h 5195060"/>
              <a:gd name="connsiteX6" fmla="*/ 5680536 w 8407830"/>
              <a:gd name="connsiteY6" fmla="*/ 817333 h 5195060"/>
              <a:gd name="connsiteX7" fmla="*/ 3354703 w 8407830"/>
              <a:gd name="connsiteY7" fmla="*/ 1496 h 5195060"/>
              <a:gd name="connsiteX8" fmla="*/ 1590344 w 8407830"/>
              <a:gd name="connsiteY8" fmla="*/ 168579 h 5195060"/>
              <a:gd name="connsiteX9" fmla="*/ 300042 w 8407830"/>
              <a:gd name="connsiteY9" fmla="*/ 1090321 h 5195060"/>
              <a:gd name="connsiteX10" fmla="*/ 0 w 8407830"/>
              <a:gd name="connsiteY10"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6844269 w 8407830"/>
              <a:gd name="connsiteY5" fmla="*/ 2449549 h 5195060"/>
              <a:gd name="connsiteX6" fmla="*/ 5680536 w 8407830"/>
              <a:gd name="connsiteY6" fmla="*/ 817333 h 5195060"/>
              <a:gd name="connsiteX7" fmla="*/ 3354703 w 8407830"/>
              <a:gd name="connsiteY7" fmla="*/ 1496 h 5195060"/>
              <a:gd name="connsiteX8" fmla="*/ 1590344 w 8407830"/>
              <a:gd name="connsiteY8" fmla="*/ 168579 h 5195060"/>
              <a:gd name="connsiteX9" fmla="*/ 300042 w 8407830"/>
              <a:gd name="connsiteY9" fmla="*/ 1090321 h 5195060"/>
              <a:gd name="connsiteX10" fmla="*/ 0 w 8407830"/>
              <a:gd name="connsiteY10"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6844269 w 8407830"/>
              <a:gd name="connsiteY5" fmla="*/ 2449549 h 5195060"/>
              <a:gd name="connsiteX6" fmla="*/ 5447926 w 8407830"/>
              <a:gd name="connsiteY6" fmla="*/ 873480 h 5195060"/>
              <a:gd name="connsiteX7" fmla="*/ 3354703 w 8407830"/>
              <a:gd name="connsiteY7" fmla="*/ 1496 h 5195060"/>
              <a:gd name="connsiteX8" fmla="*/ 1590344 w 8407830"/>
              <a:gd name="connsiteY8" fmla="*/ 168579 h 5195060"/>
              <a:gd name="connsiteX9" fmla="*/ 300042 w 8407830"/>
              <a:gd name="connsiteY9" fmla="*/ 1090321 h 5195060"/>
              <a:gd name="connsiteX10" fmla="*/ 0 w 8407830"/>
              <a:gd name="connsiteY10" fmla="*/ 4262442 h 5195060"/>
              <a:gd name="connsiteX0" fmla="*/ 774915 w 8407830"/>
              <a:gd name="connsiteY0" fmla="*/ 4223697 h 5195060"/>
              <a:gd name="connsiteX1" fmla="*/ 6448110 w 8407830"/>
              <a:gd name="connsiteY1" fmla="*/ 5195060 h 5195060"/>
              <a:gd name="connsiteX2" fmla="*/ 7392691 w 8407830"/>
              <a:gd name="connsiteY2" fmla="*/ 4307985 h 5195060"/>
              <a:gd name="connsiteX3" fmla="*/ 8407830 w 8407830"/>
              <a:gd name="connsiteY3" fmla="*/ 3174707 h 5195060"/>
              <a:gd name="connsiteX4" fmla="*/ 7221259 w 8407830"/>
              <a:gd name="connsiteY4" fmla="*/ 2818517 h 5195060"/>
              <a:gd name="connsiteX5" fmla="*/ 6691869 w 8407830"/>
              <a:gd name="connsiteY5" fmla="*/ 2425486 h 5195060"/>
              <a:gd name="connsiteX6" fmla="*/ 5447926 w 8407830"/>
              <a:gd name="connsiteY6" fmla="*/ 873480 h 5195060"/>
              <a:gd name="connsiteX7" fmla="*/ 3354703 w 8407830"/>
              <a:gd name="connsiteY7" fmla="*/ 1496 h 5195060"/>
              <a:gd name="connsiteX8" fmla="*/ 1590344 w 8407830"/>
              <a:gd name="connsiteY8" fmla="*/ 168579 h 5195060"/>
              <a:gd name="connsiteX9" fmla="*/ 300042 w 8407830"/>
              <a:gd name="connsiteY9" fmla="*/ 1090321 h 5195060"/>
              <a:gd name="connsiteX10" fmla="*/ 0 w 8407830"/>
              <a:gd name="connsiteY10" fmla="*/ 4262442 h 5195060"/>
              <a:gd name="connsiteX0" fmla="*/ 474873 w 8107788"/>
              <a:gd name="connsiteY0" fmla="*/ 4223697 h 5195060"/>
              <a:gd name="connsiteX1" fmla="*/ 6148068 w 8107788"/>
              <a:gd name="connsiteY1" fmla="*/ 5195060 h 5195060"/>
              <a:gd name="connsiteX2" fmla="*/ 7092649 w 8107788"/>
              <a:gd name="connsiteY2" fmla="*/ 4307985 h 5195060"/>
              <a:gd name="connsiteX3" fmla="*/ 8107788 w 8107788"/>
              <a:gd name="connsiteY3" fmla="*/ 3174707 h 5195060"/>
              <a:gd name="connsiteX4" fmla="*/ 6921217 w 8107788"/>
              <a:gd name="connsiteY4" fmla="*/ 2818517 h 5195060"/>
              <a:gd name="connsiteX5" fmla="*/ 6391827 w 8107788"/>
              <a:gd name="connsiteY5" fmla="*/ 2425486 h 5195060"/>
              <a:gd name="connsiteX6" fmla="*/ 5147884 w 8107788"/>
              <a:gd name="connsiteY6" fmla="*/ 873480 h 5195060"/>
              <a:gd name="connsiteX7" fmla="*/ 3054661 w 8107788"/>
              <a:gd name="connsiteY7" fmla="*/ 1496 h 5195060"/>
              <a:gd name="connsiteX8" fmla="*/ 1290302 w 8107788"/>
              <a:gd name="connsiteY8" fmla="*/ 168579 h 5195060"/>
              <a:gd name="connsiteX9" fmla="*/ 0 w 8107788"/>
              <a:gd name="connsiteY9" fmla="*/ 1090321 h 5195060"/>
              <a:gd name="connsiteX10" fmla="*/ 2146379 w 8107788"/>
              <a:gd name="connsiteY10" fmla="*/ 3628779 h 5195060"/>
              <a:gd name="connsiteX0" fmla="*/ 2881189 w 8107788"/>
              <a:gd name="connsiteY0" fmla="*/ 4199634 h 5195060"/>
              <a:gd name="connsiteX1" fmla="*/ 6148068 w 8107788"/>
              <a:gd name="connsiteY1" fmla="*/ 5195060 h 5195060"/>
              <a:gd name="connsiteX2" fmla="*/ 7092649 w 8107788"/>
              <a:gd name="connsiteY2" fmla="*/ 4307985 h 5195060"/>
              <a:gd name="connsiteX3" fmla="*/ 8107788 w 8107788"/>
              <a:gd name="connsiteY3" fmla="*/ 3174707 h 5195060"/>
              <a:gd name="connsiteX4" fmla="*/ 6921217 w 8107788"/>
              <a:gd name="connsiteY4" fmla="*/ 2818517 h 5195060"/>
              <a:gd name="connsiteX5" fmla="*/ 6391827 w 8107788"/>
              <a:gd name="connsiteY5" fmla="*/ 2425486 h 5195060"/>
              <a:gd name="connsiteX6" fmla="*/ 5147884 w 8107788"/>
              <a:gd name="connsiteY6" fmla="*/ 873480 h 5195060"/>
              <a:gd name="connsiteX7" fmla="*/ 3054661 w 8107788"/>
              <a:gd name="connsiteY7" fmla="*/ 1496 h 5195060"/>
              <a:gd name="connsiteX8" fmla="*/ 1290302 w 8107788"/>
              <a:gd name="connsiteY8" fmla="*/ 168579 h 5195060"/>
              <a:gd name="connsiteX9" fmla="*/ 0 w 8107788"/>
              <a:gd name="connsiteY9" fmla="*/ 1090321 h 5195060"/>
              <a:gd name="connsiteX10" fmla="*/ 2146379 w 8107788"/>
              <a:gd name="connsiteY10" fmla="*/ 3628779 h 5195060"/>
              <a:gd name="connsiteX0" fmla="*/ 2881189 w 8107788"/>
              <a:gd name="connsiteY0" fmla="*/ 4199634 h 5195060"/>
              <a:gd name="connsiteX1" fmla="*/ 6148068 w 8107788"/>
              <a:gd name="connsiteY1" fmla="*/ 5195060 h 5195060"/>
              <a:gd name="connsiteX2" fmla="*/ 7092649 w 8107788"/>
              <a:gd name="connsiteY2" fmla="*/ 4307985 h 5195060"/>
              <a:gd name="connsiteX3" fmla="*/ 8107788 w 8107788"/>
              <a:gd name="connsiteY3" fmla="*/ 3174707 h 5195060"/>
              <a:gd name="connsiteX4" fmla="*/ 6921217 w 8107788"/>
              <a:gd name="connsiteY4" fmla="*/ 2818517 h 5195060"/>
              <a:gd name="connsiteX5" fmla="*/ 6391827 w 8107788"/>
              <a:gd name="connsiteY5" fmla="*/ 2425486 h 5195060"/>
              <a:gd name="connsiteX6" fmla="*/ 5147884 w 8107788"/>
              <a:gd name="connsiteY6" fmla="*/ 873480 h 5195060"/>
              <a:gd name="connsiteX7" fmla="*/ 3054661 w 8107788"/>
              <a:gd name="connsiteY7" fmla="*/ 1496 h 5195060"/>
              <a:gd name="connsiteX8" fmla="*/ 1290302 w 8107788"/>
              <a:gd name="connsiteY8" fmla="*/ 168579 h 5195060"/>
              <a:gd name="connsiteX9" fmla="*/ 0 w 8107788"/>
              <a:gd name="connsiteY9" fmla="*/ 1090321 h 5195060"/>
              <a:gd name="connsiteX10" fmla="*/ 2146379 w 8107788"/>
              <a:gd name="connsiteY10" fmla="*/ 3628779 h 5195060"/>
              <a:gd name="connsiteX0" fmla="*/ 2958703 w 8185302"/>
              <a:gd name="connsiteY0" fmla="*/ 4199634 h 5195060"/>
              <a:gd name="connsiteX1" fmla="*/ 6225582 w 8185302"/>
              <a:gd name="connsiteY1" fmla="*/ 5195060 h 5195060"/>
              <a:gd name="connsiteX2" fmla="*/ 7170163 w 8185302"/>
              <a:gd name="connsiteY2" fmla="*/ 4307985 h 5195060"/>
              <a:gd name="connsiteX3" fmla="*/ 8185302 w 8185302"/>
              <a:gd name="connsiteY3" fmla="*/ 3174707 h 5195060"/>
              <a:gd name="connsiteX4" fmla="*/ 6998731 w 8185302"/>
              <a:gd name="connsiteY4" fmla="*/ 2818517 h 5195060"/>
              <a:gd name="connsiteX5" fmla="*/ 6469341 w 8185302"/>
              <a:gd name="connsiteY5" fmla="*/ 2425486 h 5195060"/>
              <a:gd name="connsiteX6" fmla="*/ 5225398 w 8185302"/>
              <a:gd name="connsiteY6" fmla="*/ 873480 h 5195060"/>
              <a:gd name="connsiteX7" fmla="*/ 3132175 w 8185302"/>
              <a:gd name="connsiteY7" fmla="*/ 1496 h 5195060"/>
              <a:gd name="connsiteX8" fmla="*/ 1367816 w 8185302"/>
              <a:gd name="connsiteY8" fmla="*/ 168579 h 5195060"/>
              <a:gd name="connsiteX9" fmla="*/ 77514 w 8185302"/>
              <a:gd name="connsiteY9" fmla="*/ 1090321 h 5195060"/>
              <a:gd name="connsiteX10" fmla="*/ 902730 w 8185302"/>
              <a:gd name="connsiteY10" fmla="*/ 2241001 h 5195060"/>
              <a:gd name="connsiteX11" fmla="*/ 2223893 w 8185302"/>
              <a:gd name="connsiteY11" fmla="*/ 3628779 h 5195060"/>
              <a:gd name="connsiteX0" fmla="*/ 2958703 w 8185302"/>
              <a:gd name="connsiteY0" fmla="*/ 4199634 h 5195060"/>
              <a:gd name="connsiteX1" fmla="*/ 6225582 w 8185302"/>
              <a:gd name="connsiteY1" fmla="*/ 5195060 h 5195060"/>
              <a:gd name="connsiteX2" fmla="*/ 7170163 w 8185302"/>
              <a:gd name="connsiteY2" fmla="*/ 4307985 h 5195060"/>
              <a:gd name="connsiteX3" fmla="*/ 8185302 w 8185302"/>
              <a:gd name="connsiteY3" fmla="*/ 3174707 h 5195060"/>
              <a:gd name="connsiteX4" fmla="*/ 6998731 w 8185302"/>
              <a:gd name="connsiteY4" fmla="*/ 2818517 h 5195060"/>
              <a:gd name="connsiteX5" fmla="*/ 6469341 w 8185302"/>
              <a:gd name="connsiteY5" fmla="*/ 2425486 h 5195060"/>
              <a:gd name="connsiteX6" fmla="*/ 5225398 w 8185302"/>
              <a:gd name="connsiteY6" fmla="*/ 873480 h 5195060"/>
              <a:gd name="connsiteX7" fmla="*/ 3132175 w 8185302"/>
              <a:gd name="connsiteY7" fmla="*/ 1496 h 5195060"/>
              <a:gd name="connsiteX8" fmla="*/ 1367816 w 8185302"/>
              <a:gd name="connsiteY8" fmla="*/ 168579 h 5195060"/>
              <a:gd name="connsiteX9" fmla="*/ 77514 w 8185302"/>
              <a:gd name="connsiteY9" fmla="*/ 1090321 h 5195060"/>
              <a:gd name="connsiteX10" fmla="*/ 1343888 w 8185302"/>
              <a:gd name="connsiteY10" fmla="*/ 2192875 h 5195060"/>
              <a:gd name="connsiteX11" fmla="*/ 2223893 w 8185302"/>
              <a:gd name="connsiteY11" fmla="*/ 3628779 h 5195060"/>
              <a:gd name="connsiteX0" fmla="*/ 2958703 w 8185302"/>
              <a:gd name="connsiteY0" fmla="*/ 4199634 h 5195060"/>
              <a:gd name="connsiteX1" fmla="*/ 3349151 w 8185302"/>
              <a:gd name="connsiteY1" fmla="*/ 4246264 h 5195060"/>
              <a:gd name="connsiteX2" fmla="*/ 6225582 w 8185302"/>
              <a:gd name="connsiteY2" fmla="*/ 5195060 h 5195060"/>
              <a:gd name="connsiteX3" fmla="*/ 7170163 w 8185302"/>
              <a:gd name="connsiteY3" fmla="*/ 4307985 h 5195060"/>
              <a:gd name="connsiteX4" fmla="*/ 8185302 w 8185302"/>
              <a:gd name="connsiteY4" fmla="*/ 3174707 h 5195060"/>
              <a:gd name="connsiteX5" fmla="*/ 6998731 w 8185302"/>
              <a:gd name="connsiteY5" fmla="*/ 2818517 h 5195060"/>
              <a:gd name="connsiteX6" fmla="*/ 6469341 w 8185302"/>
              <a:gd name="connsiteY6" fmla="*/ 2425486 h 5195060"/>
              <a:gd name="connsiteX7" fmla="*/ 5225398 w 8185302"/>
              <a:gd name="connsiteY7" fmla="*/ 873480 h 5195060"/>
              <a:gd name="connsiteX8" fmla="*/ 3132175 w 8185302"/>
              <a:gd name="connsiteY8" fmla="*/ 1496 h 5195060"/>
              <a:gd name="connsiteX9" fmla="*/ 1367816 w 8185302"/>
              <a:gd name="connsiteY9" fmla="*/ 168579 h 5195060"/>
              <a:gd name="connsiteX10" fmla="*/ 77514 w 8185302"/>
              <a:gd name="connsiteY10" fmla="*/ 1090321 h 5195060"/>
              <a:gd name="connsiteX11" fmla="*/ 1343888 w 8185302"/>
              <a:gd name="connsiteY11" fmla="*/ 2192875 h 5195060"/>
              <a:gd name="connsiteX12" fmla="*/ 2223893 w 8185302"/>
              <a:gd name="connsiteY12" fmla="*/ 3628779 h 5195060"/>
              <a:gd name="connsiteX0" fmla="*/ 2902555 w 8185302"/>
              <a:gd name="connsiteY0" fmla="*/ 4063276 h 5195060"/>
              <a:gd name="connsiteX1" fmla="*/ 3349151 w 8185302"/>
              <a:gd name="connsiteY1" fmla="*/ 4246264 h 5195060"/>
              <a:gd name="connsiteX2" fmla="*/ 6225582 w 8185302"/>
              <a:gd name="connsiteY2" fmla="*/ 5195060 h 5195060"/>
              <a:gd name="connsiteX3" fmla="*/ 7170163 w 8185302"/>
              <a:gd name="connsiteY3" fmla="*/ 4307985 h 5195060"/>
              <a:gd name="connsiteX4" fmla="*/ 8185302 w 8185302"/>
              <a:gd name="connsiteY4" fmla="*/ 3174707 h 5195060"/>
              <a:gd name="connsiteX5" fmla="*/ 6998731 w 8185302"/>
              <a:gd name="connsiteY5" fmla="*/ 2818517 h 5195060"/>
              <a:gd name="connsiteX6" fmla="*/ 6469341 w 8185302"/>
              <a:gd name="connsiteY6" fmla="*/ 2425486 h 5195060"/>
              <a:gd name="connsiteX7" fmla="*/ 5225398 w 8185302"/>
              <a:gd name="connsiteY7" fmla="*/ 873480 h 5195060"/>
              <a:gd name="connsiteX8" fmla="*/ 3132175 w 8185302"/>
              <a:gd name="connsiteY8" fmla="*/ 1496 h 5195060"/>
              <a:gd name="connsiteX9" fmla="*/ 1367816 w 8185302"/>
              <a:gd name="connsiteY9" fmla="*/ 168579 h 5195060"/>
              <a:gd name="connsiteX10" fmla="*/ 77514 w 8185302"/>
              <a:gd name="connsiteY10" fmla="*/ 1090321 h 5195060"/>
              <a:gd name="connsiteX11" fmla="*/ 1343888 w 8185302"/>
              <a:gd name="connsiteY11" fmla="*/ 2192875 h 5195060"/>
              <a:gd name="connsiteX12" fmla="*/ 2223893 w 8185302"/>
              <a:gd name="connsiteY12" fmla="*/ 3628779 h 5195060"/>
              <a:gd name="connsiteX0" fmla="*/ 2902555 w 8185302"/>
              <a:gd name="connsiteY0" fmla="*/ 4063276 h 5195060"/>
              <a:gd name="connsiteX1" fmla="*/ 3349151 w 8185302"/>
              <a:gd name="connsiteY1" fmla="*/ 4246264 h 5195060"/>
              <a:gd name="connsiteX2" fmla="*/ 6225582 w 8185302"/>
              <a:gd name="connsiteY2" fmla="*/ 5195060 h 5195060"/>
              <a:gd name="connsiteX3" fmla="*/ 7170163 w 8185302"/>
              <a:gd name="connsiteY3" fmla="*/ 4307985 h 5195060"/>
              <a:gd name="connsiteX4" fmla="*/ 8185302 w 8185302"/>
              <a:gd name="connsiteY4" fmla="*/ 3174707 h 5195060"/>
              <a:gd name="connsiteX5" fmla="*/ 6998731 w 8185302"/>
              <a:gd name="connsiteY5" fmla="*/ 2818517 h 5195060"/>
              <a:gd name="connsiteX6" fmla="*/ 6469341 w 8185302"/>
              <a:gd name="connsiteY6" fmla="*/ 2425486 h 5195060"/>
              <a:gd name="connsiteX7" fmla="*/ 5225398 w 8185302"/>
              <a:gd name="connsiteY7" fmla="*/ 873480 h 5195060"/>
              <a:gd name="connsiteX8" fmla="*/ 3132175 w 8185302"/>
              <a:gd name="connsiteY8" fmla="*/ 1496 h 5195060"/>
              <a:gd name="connsiteX9" fmla="*/ 1290324 w 8185302"/>
              <a:gd name="connsiteY9" fmla="*/ 52342 h 5195060"/>
              <a:gd name="connsiteX10" fmla="*/ 77514 w 8185302"/>
              <a:gd name="connsiteY10" fmla="*/ 1090321 h 5195060"/>
              <a:gd name="connsiteX11" fmla="*/ 1343888 w 8185302"/>
              <a:gd name="connsiteY11" fmla="*/ 2192875 h 5195060"/>
              <a:gd name="connsiteX12" fmla="*/ 2223893 w 8185302"/>
              <a:gd name="connsiteY12" fmla="*/ 3628779 h 5195060"/>
              <a:gd name="connsiteX0" fmla="*/ 2902555 w 8185302"/>
              <a:gd name="connsiteY0" fmla="*/ 4179514 h 5311298"/>
              <a:gd name="connsiteX1" fmla="*/ 3349151 w 8185302"/>
              <a:gd name="connsiteY1" fmla="*/ 4362502 h 5311298"/>
              <a:gd name="connsiteX2" fmla="*/ 6225582 w 8185302"/>
              <a:gd name="connsiteY2" fmla="*/ 5311298 h 5311298"/>
              <a:gd name="connsiteX3" fmla="*/ 7170163 w 8185302"/>
              <a:gd name="connsiteY3" fmla="*/ 4424223 h 5311298"/>
              <a:gd name="connsiteX4" fmla="*/ 8185302 w 8185302"/>
              <a:gd name="connsiteY4" fmla="*/ 3290945 h 5311298"/>
              <a:gd name="connsiteX5" fmla="*/ 6998731 w 8185302"/>
              <a:gd name="connsiteY5" fmla="*/ 2934755 h 5311298"/>
              <a:gd name="connsiteX6" fmla="*/ 6469341 w 8185302"/>
              <a:gd name="connsiteY6" fmla="*/ 2541724 h 5311298"/>
              <a:gd name="connsiteX7" fmla="*/ 5225398 w 8185302"/>
              <a:gd name="connsiteY7" fmla="*/ 989718 h 5311298"/>
              <a:gd name="connsiteX8" fmla="*/ 3155423 w 8185302"/>
              <a:gd name="connsiteY8" fmla="*/ 1496 h 5311298"/>
              <a:gd name="connsiteX9" fmla="*/ 1290324 w 8185302"/>
              <a:gd name="connsiteY9" fmla="*/ 168580 h 5311298"/>
              <a:gd name="connsiteX10" fmla="*/ 77514 w 8185302"/>
              <a:gd name="connsiteY10" fmla="*/ 1206559 h 5311298"/>
              <a:gd name="connsiteX11" fmla="*/ 1343888 w 8185302"/>
              <a:gd name="connsiteY11" fmla="*/ 2309113 h 5311298"/>
              <a:gd name="connsiteX12" fmla="*/ 2223893 w 8185302"/>
              <a:gd name="connsiteY12" fmla="*/ 3745017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836435 w 7797844"/>
              <a:gd name="connsiteY12" fmla="*/ 3745017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97689 w 7797844"/>
              <a:gd name="connsiteY12" fmla="*/ 3737268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2515097 w 7797844"/>
              <a:gd name="connsiteY12"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418095 w 7797844"/>
              <a:gd name="connsiteY12" fmla="*/ 2883094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549830 w 7797844"/>
              <a:gd name="connsiteY12" fmla="*/ 2759108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549830 w 7797844"/>
              <a:gd name="connsiteY12" fmla="*/ 2759108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549830 w 7797844"/>
              <a:gd name="connsiteY12" fmla="*/ 2759108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15097 w 7797844"/>
              <a:gd name="connsiteY13" fmla="*/ 4179514 h 5311298"/>
              <a:gd name="connsiteX0" fmla="*/ 2515097 w 7797844"/>
              <a:gd name="connsiteY0" fmla="*/ 4179514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15097 w 7797844"/>
              <a:gd name="connsiteY13" fmla="*/ 4179514 h 5311298"/>
              <a:gd name="connsiteX0" fmla="*/ 2546094 w 7797844"/>
              <a:gd name="connsiteY0" fmla="*/ 4140768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46094 w 7797844"/>
              <a:gd name="connsiteY13" fmla="*/ 4140768 h 5311298"/>
              <a:gd name="connsiteX0" fmla="*/ 2546094 w 7797844"/>
              <a:gd name="connsiteY0" fmla="*/ 4140768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46094 w 7797844"/>
              <a:gd name="connsiteY13" fmla="*/ 4140768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35810 w 7797844"/>
              <a:gd name="connsiteY12" fmla="*/ 2952836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56430 w 7797844"/>
              <a:gd name="connsiteY11" fmla="*/ 2309113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93668 w 7797844"/>
              <a:gd name="connsiteY11" fmla="*/ 2288425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93668 w 7797844"/>
              <a:gd name="connsiteY11" fmla="*/ 2288425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93668 w 7797844"/>
              <a:gd name="connsiteY11" fmla="*/ 2288425 h 5311298"/>
              <a:gd name="connsiteX12" fmla="*/ 1720312 w 7797844"/>
              <a:gd name="connsiteY12" fmla="*/ 3007080 h 5311298"/>
              <a:gd name="connsiteX13" fmla="*/ 2553843 w 7797844"/>
              <a:gd name="connsiteY13" fmla="*/ 4202761 h 5311298"/>
              <a:gd name="connsiteX0" fmla="*/ 2553843 w 7797844"/>
              <a:gd name="connsiteY0" fmla="*/ 4202761 h 5311298"/>
              <a:gd name="connsiteX1" fmla="*/ 2961693 w 7797844"/>
              <a:gd name="connsiteY1" fmla="*/ 4362502 h 5311298"/>
              <a:gd name="connsiteX2" fmla="*/ 5838124 w 7797844"/>
              <a:gd name="connsiteY2" fmla="*/ 5311298 h 5311298"/>
              <a:gd name="connsiteX3" fmla="*/ 6782705 w 7797844"/>
              <a:gd name="connsiteY3" fmla="*/ 4424223 h 5311298"/>
              <a:gd name="connsiteX4" fmla="*/ 7797844 w 7797844"/>
              <a:gd name="connsiteY4" fmla="*/ 3290945 h 5311298"/>
              <a:gd name="connsiteX5" fmla="*/ 6611273 w 7797844"/>
              <a:gd name="connsiteY5" fmla="*/ 2934755 h 5311298"/>
              <a:gd name="connsiteX6" fmla="*/ 6081883 w 7797844"/>
              <a:gd name="connsiteY6" fmla="*/ 2541724 h 5311298"/>
              <a:gd name="connsiteX7" fmla="*/ 4837940 w 7797844"/>
              <a:gd name="connsiteY7" fmla="*/ 989718 h 5311298"/>
              <a:gd name="connsiteX8" fmla="*/ 2767965 w 7797844"/>
              <a:gd name="connsiteY8" fmla="*/ 1496 h 5311298"/>
              <a:gd name="connsiteX9" fmla="*/ 902866 w 7797844"/>
              <a:gd name="connsiteY9" fmla="*/ 168580 h 5311298"/>
              <a:gd name="connsiteX10" fmla="*/ 77514 w 7797844"/>
              <a:gd name="connsiteY10" fmla="*/ 1206559 h 5311298"/>
              <a:gd name="connsiteX11" fmla="*/ 993668 w 7797844"/>
              <a:gd name="connsiteY11" fmla="*/ 2288425 h 5311298"/>
              <a:gd name="connsiteX12" fmla="*/ 1720312 w 7797844"/>
              <a:gd name="connsiteY12" fmla="*/ 3007080 h 5311298"/>
              <a:gd name="connsiteX13" fmla="*/ 2553843 w 7797844"/>
              <a:gd name="connsiteY13" fmla="*/ 4202761 h 53112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797844" h="5311298">
                <a:moveTo>
                  <a:pt x="2553843" y="4202761"/>
                </a:moveTo>
                <a:cubicBezTo>
                  <a:pt x="2618918" y="4210533"/>
                  <a:pt x="2414313" y="4177746"/>
                  <a:pt x="2961693" y="4362502"/>
                </a:cubicBezTo>
                <a:cubicBezTo>
                  <a:pt x="3509073" y="4547258"/>
                  <a:pt x="5201289" y="5301011"/>
                  <a:pt x="5838124" y="5311298"/>
                </a:cubicBezTo>
                <a:lnTo>
                  <a:pt x="6782705" y="4424223"/>
                </a:lnTo>
                <a:lnTo>
                  <a:pt x="7797844" y="3290945"/>
                </a:lnTo>
                <a:lnTo>
                  <a:pt x="6611273" y="2934755"/>
                </a:lnTo>
                <a:cubicBezTo>
                  <a:pt x="6360038" y="2801864"/>
                  <a:pt x="6377438" y="2865897"/>
                  <a:pt x="6081883" y="2541724"/>
                </a:cubicBezTo>
                <a:cubicBezTo>
                  <a:pt x="5786328" y="2217551"/>
                  <a:pt x="5428892" y="1385695"/>
                  <a:pt x="4837940" y="989718"/>
                </a:cubicBezTo>
                <a:cubicBezTo>
                  <a:pt x="4308573" y="535713"/>
                  <a:pt x="3533885" y="0"/>
                  <a:pt x="2767965" y="1496"/>
                </a:cubicBezTo>
                <a:lnTo>
                  <a:pt x="902866" y="168580"/>
                </a:lnTo>
                <a:cubicBezTo>
                  <a:pt x="404451" y="211019"/>
                  <a:pt x="294445" y="525585"/>
                  <a:pt x="77514" y="1206559"/>
                </a:cubicBezTo>
                <a:cubicBezTo>
                  <a:pt x="0" y="1551963"/>
                  <a:pt x="636633" y="1903878"/>
                  <a:pt x="993668" y="2288425"/>
                </a:cubicBezTo>
                <a:cubicBezTo>
                  <a:pt x="1239054" y="2547183"/>
                  <a:pt x="1385532" y="2653515"/>
                  <a:pt x="1720312" y="3007080"/>
                </a:cubicBezTo>
                <a:cubicBezTo>
                  <a:pt x="1958562" y="3365309"/>
                  <a:pt x="2233293" y="3951027"/>
                  <a:pt x="2553843" y="4202761"/>
                </a:cubicBezTo>
                <a:close/>
              </a:path>
            </a:pathLst>
          </a:custGeom>
          <a:gradFill flip="none" rotWithShape="1">
            <a:gsLst>
              <a:gs pos="77000">
                <a:srgbClr val="DDEBCF"/>
              </a:gs>
              <a:gs pos="45000">
                <a:srgbClr val="9CB86E"/>
              </a:gs>
              <a:gs pos="27000">
                <a:srgbClr val="92D050"/>
              </a:gs>
            </a:gsLst>
            <a:lin ang="3600000" scaled="0"/>
            <a:tileRect/>
          </a:gradFill>
          <a:ln>
            <a:solidFill>
              <a:schemeClr val="bg1"/>
            </a:solidFill>
          </a:ln>
          <a:scene3d>
            <a:camera prst="orthographicFront"/>
            <a:lightRig rig="threePt" dir="t"/>
          </a:scene3d>
          <a:sp3d prstMaterial="matte"/>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fr-CH"/>
          </a:p>
        </xdr:txBody>
      </xdr:sp>
      <xdr:sp macro="" textlink="">
        <xdr:nvSpPr>
          <xdr:cNvPr id="2196277" name="Freeform 78"/>
          <xdr:cNvSpPr>
            <a:spLocks/>
          </xdr:cNvSpPr>
        </xdr:nvSpPr>
        <xdr:spPr bwMode="auto">
          <a:xfrm>
            <a:off x="1304925" y="1562100"/>
            <a:ext cx="47625" cy="800100"/>
          </a:xfrm>
          <a:custGeom>
            <a:avLst/>
            <a:gdLst>
              <a:gd name="T0" fmla="*/ 0 w 1"/>
              <a:gd name="T1" fmla="*/ 2147483647 h 284"/>
              <a:gd name="T2" fmla="*/ 0 w 1"/>
              <a:gd name="T3" fmla="*/ 0 h 284"/>
              <a:gd name="T4" fmla="*/ 0 60000 65536"/>
              <a:gd name="T5" fmla="*/ 0 60000 65536"/>
              <a:gd name="T6" fmla="*/ 0 w 1"/>
              <a:gd name="T7" fmla="*/ 0 h 284"/>
              <a:gd name="T8" fmla="*/ 0 w 1"/>
              <a:gd name="T9" fmla="*/ 284 h 284"/>
            </a:gdLst>
            <a:ahLst/>
            <a:cxnLst>
              <a:cxn ang="T4">
                <a:pos x="T0" y="T1"/>
              </a:cxn>
              <a:cxn ang="T5">
                <a:pos x="T2" y="T3"/>
              </a:cxn>
            </a:cxnLst>
            <a:rect l="T6" t="T7" r="T8" b="T9"/>
            <a:pathLst>
              <a:path w="1" h="284">
                <a:moveTo>
                  <a:pt x="0" y="284"/>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6278" name="Line 103"/>
          <xdr:cNvSpPr>
            <a:spLocks noChangeShapeType="1"/>
          </xdr:cNvSpPr>
        </xdr:nvSpPr>
        <xdr:spPr bwMode="auto">
          <a:xfrm>
            <a:off x="1381125" y="2371725"/>
            <a:ext cx="2819400" cy="26860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6279" name="Line 79"/>
          <xdr:cNvSpPr>
            <a:spLocks noChangeShapeType="1"/>
          </xdr:cNvSpPr>
        </xdr:nvSpPr>
        <xdr:spPr bwMode="auto">
          <a:xfrm flipH="1">
            <a:off x="5648325" y="1962150"/>
            <a:ext cx="0" cy="69532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6280" name="Line 80"/>
          <xdr:cNvSpPr>
            <a:spLocks noChangeShapeType="1"/>
          </xdr:cNvSpPr>
        </xdr:nvSpPr>
        <xdr:spPr bwMode="auto">
          <a:xfrm>
            <a:off x="5648325" y="2647950"/>
            <a:ext cx="0" cy="4095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4" name="Text Box 81"/>
          <xdr:cNvSpPr txBox="1">
            <a:spLocks noChangeArrowheads="1"/>
          </xdr:cNvSpPr>
        </xdr:nvSpPr>
        <xdr:spPr bwMode="auto">
          <a:xfrm>
            <a:off x="5781675" y="2619375"/>
            <a:ext cx="247650" cy="2381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h</a:t>
            </a:r>
            <a:r>
              <a:rPr lang="de-CH" sz="1050" b="1" i="0" strike="noStrike" baseline="-25000">
                <a:solidFill>
                  <a:srgbClr val="000000"/>
                </a:solidFill>
                <a:latin typeface="Arial"/>
                <a:cs typeface="Arial"/>
              </a:rPr>
              <a:t>2</a:t>
            </a:r>
            <a:endParaRPr lang="de-CH" sz="1050" b="1" i="0" strike="noStrike">
              <a:solidFill>
                <a:srgbClr val="000000"/>
              </a:solidFill>
              <a:latin typeface="Arial"/>
              <a:cs typeface="Arial"/>
            </a:endParaRPr>
          </a:p>
        </xdr:txBody>
      </xdr:sp>
      <xdr:sp macro="" textlink="">
        <xdr:nvSpPr>
          <xdr:cNvPr id="165" name="Text Box 82"/>
          <xdr:cNvSpPr txBox="1">
            <a:spLocks noChangeArrowheads="1"/>
          </xdr:cNvSpPr>
        </xdr:nvSpPr>
        <xdr:spPr bwMode="auto">
          <a:xfrm>
            <a:off x="5743575" y="2152650"/>
            <a:ext cx="247650" cy="2381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h</a:t>
            </a:r>
            <a:r>
              <a:rPr lang="de-CH" sz="1050" b="1" i="0" strike="noStrike" baseline="-25000">
                <a:solidFill>
                  <a:srgbClr val="000000"/>
                </a:solidFill>
                <a:latin typeface="Arial"/>
                <a:cs typeface="Arial"/>
              </a:rPr>
              <a:t>1</a:t>
            </a:r>
            <a:endParaRPr lang="de-CH" sz="1050" b="1" i="0" strike="noStrike">
              <a:solidFill>
                <a:srgbClr val="000000"/>
              </a:solidFill>
              <a:latin typeface="Arial"/>
              <a:cs typeface="Arial"/>
            </a:endParaRPr>
          </a:p>
        </xdr:txBody>
      </xdr:sp>
      <xdr:sp macro="" textlink="">
        <xdr:nvSpPr>
          <xdr:cNvPr id="2196283" name="Freeform 83"/>
          <xdr:cNvSpPr>
            <a:spLocks/>
          </xdr:cNvSpPr>
        </xdr:nvSpPr>
        <xdr:spPr bwMode="auto">
          <a:xfrm>
            <a:off x="3686175" y="1619250"/>
            <a:ext cx="1609725" cy="1238250"/>
          </a:xfrm>
          <a:custGeom>
            <a:avLst/>
            <a:gdLst>
              <a:gd name="T0" fmla="*/ 0 w 1300"/>
              <a:gd name="T1" fmla="*/ 2147483647 h 1008"/>
              <a:gd name="T2" fmla="*/ 0 w 1300"/>
              <a:gd name="T3" fmla="*/ 2147483647 h 1008"/>
              <a:gd name="T4" fmla="*/ 0 w 1300"/>
              <a:gd name="T5" fmla="*/ 2147483647 h 1008"/>
              <a:gd name="T6" fmla="*/ 2147483647 w 1300"/>
              <a:gd name="T7" fmla="*/ 0 h 1008"/>
              <a:gd name="T8" fmla="*/ 2147483647 w 1300"/>
              <a:gd name="T9" fmla="*/ 2147483647 h 1008"/>
              <a:gd name="T10" fmla="*/ 2147483647 w 1300"/>
              <a:gd name="T11" fmla="*/ 2147483647 h 1008"/>
              <a:gd name="T12" fmla="*/ 2147483647 w 1300"/>
              <a:gd name="T13" fmla="*/ 2147483647 h 1008"/>
              <a:gd name="T14" fmla="*/ 2147483647 w 1300"/>
              <a:gd name="T15" fmla="*/ 2147483647 h 1008"/>
              <a:gd name="T16" fmla="*/ 2147483647 w 1300"/>
              <a:gd name="T17" fmla="*/ 2147483647 h 1008"/>
              <a:gd name="T18" fmla="*/ 2147483647 w 1300"/>
              <a:gd name="T19" fmla="*/ 2147483647 h 1008"/>
              <a:gd name="T20" fmla="*/ 2147483647 w 1300"/>
              <a:gd name="T21" fmla="*/ 2147483647 h 1008"/>
              <a:gd name="T22" fmla="*/ 2147483647 w 1300"/>
              <a:gd name="T23" fmla="*/ 2147483647 h 1008"/>
              <a:gd name="T24" fmla="*/ 2147483647 w 1300"/>
              <a:gd name="T25" fmla="*/ 2147483647 h 1008"/>
              <a:gd name="T26" fmla="*/ 2147483647 w 1300"/>
              <a:gd name="T27" fmla="*/ 2147483647 h 1008"/>
              <a:gd name="T28" fmla="*/ 2147483647 w 1300"/>
              <a:gd name="T29" fmla="*/ 2147483647 h 1008"/>
              <a:gd name="T30" fmla="*/ 2147483647 w 1300"/>
              <a:gd name="T31" fmla="*/ 2147483647 h 1008"/>
              <a:gd name="T32" fmla="*/ 2147483647 w 1300"/>
              <a:gd name="T33" fmla="*/ 2147483647 h 1008"/>
              <a:gd name="T34" fmla="*/ 2147483647 w 1300"/>
              <a:gd name="T35" fmla="*/ 2147483647 h 1008"/>
              <a:gd name="T36" fmla="*/ 2147483647 w 1300"/>
              <a:gd name="T37" fmla="*/ 2147483647 h 1008"/>
              <a:gd name="T38" fmla="*/ 2147483647 w 1300"/>
              <a:gd name="T39" fmla="*/ 2147483647 h 1008"/>
              <a:gd name="T40" fmla="*/ 2147483647 w 1300"/>
              <a:gd name="T41" fmla="*/ 2147483647 h 1008"/>
              <a:gd name="T42" fmla="*/ 2147483647 w 1300"/>
              <a:gd name="T43" fmla="*/ 2147483647 h 1008"/>
              <a:gd name="T44" fmla="*/ 2147483647 w 1300"/>
              <a:gd name="T45" fmla="*/ 2147483647 h 1008"/>
              <a:gd name="T46" fmla="*/ 2147483647 w 1300"/>
              <a:gd name="T47" fmla="*/ 2147483647 h 1008"/>
              <a:gd name="T48" fmla="*/ 2147483647 w 1300"/>
              <a:gd name="T49" fmla="*/ 2147483647 h 1008"/>
              <a:gd name="T50" fmla="*/ 2147483647 w 1300"/>
              <a:gd name="T51" fmla="*/ 2147483647 h 1008"/>
              <a:gd name="T52" fmla="*/ 0 w 1300"/>
              <a:gd name="T53" fmla="*/ 2147483647 h 1008"/>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1300"/>
              <a:gd name="T82" fmla="*/ 0 h 1008"/>
              <a:gd name="T83" fmla="*/ 1300 w 1300"/>
              <a:gd name="T84" fmla="*/ 1008 h 1008"/>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1300" h="1008">
                <a:moveTo>
                  <a:pt x="0" y="216"/>
                </a:moveTo>
                <a:lnTo>
                  <a:pt x="0" y="36"/>
                </a:lnTo>
                <a:lnTo>
                  <a:pt x="0" y="12"/>
                </a:lnTo>
                <a:lnTo>
                  <a:pt x="44" y="0"/>
                </a:lnTo>
                <a:lnTo>
                  <a:pt x="128" y="8"/>
                </a:lnTo>
                <a:lnTo>
                  <a:pt x="156" y="56"/>
                </a:lnTo>
                <a:lnTo>
                  <a:pt x="184" y="116"/>
                </a:lnTo>
                <a:cubicBezTo>
                  <a:pt x="200" y="138"/>
                  <a:pt x="200" y="156"/>
                  <a:pt x="250" y="190"/>
                </a:cubicBezTo>
                <a:cubicBezTo>
                  <a:pt x="300" y="224"/>
                  <a:pt x="376" y="235"/>
                  <a:pt x="484" y="319"/>
                </a:cubicBezTo>
                <a:cubicBezTo>
                  <a:pt x="592" y="403"/>
                  <a:pt x="810" y="622"/>
                  <a:pt x="896" y="692"/>
                </a:cubicBezTo>
                <a:cubicBezTo>
                  <a:pt x="982" y="762"/>
                  <a:pt x="962" y="731"/>
                  <a:pt x="1000" y="742"/>
                </a:cubicBezTo>
                <a:cubicBezTo>
                  <a:pt x="1038" y="753"/>
                  <a:pt x="1085" y="752"/>
                  <a:pt x="1124" y="756"/>
                </a:cubicBezTo>
                <a:cubicBezTo>
                  <a:pt x="1163" y="760"/>
                  <a:pt x="1207" y="755"/>
                  <a:pt x="1236" y="768"/>
                </a:cubicBezTo>
                <a:cubicBezTo>
                  <a:pt x="1265" y="781"/>
                  <a:pt x="1289" y="798"/>
                  <a:pt x="1300" y="832"/>
                </a:cubicBezTo>
                <a:lnTo>
                  <a:pt x="1300" y="972"/>
                </a:lnTo>
                <a:lnTo>
                  <a:pt x="1300" y="1003"/>
                </a:lnTo>
                <a:lnTo>
                  <a:pt x="1256" y="1008"/>
                </a:lnTo>
                <a:lnTo>
                  <a:pt x="1243" y="883"/>
                </a:lnTo>
                <a:cubicBezTo>
                  <a:pt x="1233" y="856"/>
                  <a:pt x="1216" y="852"/>
                  <a:pt x="1195" y="844"/>
                </a:cubicBezTo>
                <a:cubicBezTo>
                  <a:pt x="1174" y="836"/>
                  <a:pt x="1149" y="839"/>
                  <a:pt x="1114" y="835"/>
                </a:cubicBezTo>
                <a:cubicBezTo>
                  <a:pt x="1079" y="831"/>
                  <a:pt x="1015" y="826"/>
                  <a:pt x="982" y="820"/>
                </a:cubicBezTo>
                <a:cubicBezTo>
                  <a:pt x="949" y="814"/>
                  <a:pt x="944" y="817"/>
                  <a:pt x="913" y="799"/>
                </a:cubicBezTo>
                <a:cubicBezTo>
                  <a:pt x="866" y="768"/>
                  <a:pt x="888" y="789"/>
                  <a:pt x="796" y="712"/>
                </a:cubicBezTo>
                <a:lnTo>
                  <a:pt x="385" y="349"/>
                </a:lnTo>
                <a:cubicBezTo>
                  <a:pt x="287" y="279"/>
                  <a:pt x="268" y="299"/>
                  <a:pt x="205" y="289"/>
                </a:cubicBezTo>
                <a:lnTo>
                  <a:pt x="7" y="289"/>
                </a:lnTo>
                <a:lnTo>
                  <a:pt x="0" y="216"/>
                </a:lnTo>
                <a:close/>
              </a:path>
            </a:pathLst>
          </a:custGeom>
          <a:solidFill>
            <a:srgbClr val="FFFF99"/>
          </a:solidFill>
          <a:ln w="19050">
            <a:solidFill>
              <a:srgbClr val="000000"/>
            </a:solidFill>
            <a:round/>
            <a:headEnd/>
            <a:tailEnd/>
          </a:ln>
        </xdr:spPr>
      </xdr:sp>
      <xdr:sp macro="" textlink="">
        <xdr:nvSpPr>
          <xdr:cNvPr id="2196284" name="Rectangle 84" descr="Granit"/>
          <xdr:cNvSpPr>
            <a:spLocks noChangeArrowheads="1"/>
          </xdr:cNvSpPr>
        </xdr:nvSpPr>
        <xdr:spPr bwMode="auto">
          <a:xfrm>
            <a:off x="5162550" y="3019425"/>
            <a:ext cx="209550" cy="238125"/>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2196285" name="Freeform 85"/>
          <xdr:cNvSpPr>
            <a:spLocks/>
          </xdr:cNvSpPr>
        </xdr:nvSpPr>
        <xdr:spPr bwMode="auto">
          <a:xfrm>
            <a:off x="3686175" y="1619250"/>
            <a:ext cx="1619250" cy="1228725"/>
          </a:xfrm>
          <a:custGeom>
            <a:avLst/>
            <a:gdLst>
              <a:gd name="T0" fmla="*/ 2147483647 w 1306"/>
              <a:gd name="T1" fmla="*/ 2147483647 h 992"/>
              <a:gd name="T2" fmla="*/ 2147483647 w 1306"/>
              <a:gd name="T3" fmla="*/ 2147483647 h 992"/>
              <a:gd name="T4" fmla="*/ 2147483647 w 1306"/>
              <a:gd name="T5" fmla="*/ 2147483647 h 992"/>
              <a:gd name="T6" fmla="*/ 2147483647 w 1306"/>
              <a:gd name="T7" fmla="*/ 2147483647 h 992"/>
              <a:gd name="T8" fmla="*/ 2147483647 w 1306"/>
              <a:gd name="T9" fmla="*/ 2147483647 h 992"/>
              <a:gd name="T10" fmla="*/ 2147483647 w 1306"/>
              <a:gd name="T11" fmla="*/ 2147483647 h 992"/>
              <a:gd name="T12" fmla="*/ 2147483647 w 1306"/>
              <a:gd name="T13" fmla="*/ 2147483647 h 992"/>
              <a:gd name="T14" fmla="*/ 2147483647 w 1306"/>
              <a:gd name="T15" fmla="*/ 2147483647 h 992"/>
              <a:gd name="T16" fmla="*/ 2147483647 w 1306"/>
              <a:gd name="T17" fmla="*/ 2147483647 h 992"/>
              <a:gd name="T18" fmla="*/ 2147483647 w 1306"/>
              <a:gd name="T19" fmla="*/ 2147483647 h 992"/>
              <a:gd name="T20" fmla="*/ 2147483647 w 1306"/>
              <a:gd name="T21" fmla="*/ 2147483647 h 992"/>
              <a:gd name="T22" fmla="*/ 2147483647 w 1306"/>
              <a:gd name="T23" fmla="*/ 0 h 992"/>
              <a:gd name="T24" fmla="*/ 2147483647 w 1306"/>
              <a:gd name="T25" fmla="*/ 2147483647 h 992"/>
              <a:gd name="T26" fmla="*/ 0 w 1306"/>
              <a:gd name="T27" fmla="*/ 2147483647 h 99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06"/>
              <a:gd name="T43" fmla="*/ 0 h 992"/>
              <a:gd name="T44" fmla="*/ 1306 w 1306"/>
              <a:gd name="T45" fmla="*/ 992 h 99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06" h="992">
                <a:moveTo>
                  <a:pt x="1306" y="992"/>
                </a:moveTo>
                <a:lnTo>
                  <a:pt x="1302" y="832"/>
                </a:lnTo>
                <a:cubicBezTo>
                  <a:pt x="1302" y="832"/>
                  <a:pt x="1278" y="792"/>
                  <a:pt x="1278" y="792"/>
                </a:cubicBezTo>
                <a:cubicBezTo>
                  <a:pt x="1268" y="781"/>
                  <a:pt x="1256" y="773"/>
                  <a:pt x="1242" y="768"/>
                </a:cubicBezTo>
                <a:cubicBezTo>
                  <a:pt x="1228" y="763"/>
                  <a:pt x="1248" y="771"/>
                  <a:pt x="1191" y="760"/>
                </a:cubicBezTo>
                <a:cubicBezTo>
                  <a:pt x="1134" y="749"/>
                  <a:pt x="1019" y="778"/>
                  <a:pt x="900" y="703"/>
                </a:cubicBezTo>
                <a:cubicBezTo>
                  <a:pt x="900" y="703"/>
                  <a:pt x="477" y="310"/>
                  <a:pt x="477" y="310"/>
                </a:cubicBezTo>
                <a:cubicBezTo>
                  <a:pt x="372" y="226"/>
                  <a:pt x="314" y="221"/>
                  <a:pt x="270" y="196"/>
                </a:cubicBezTo>
                <a:cubicBezTo>
                  <a:pt x="226" y="171"/>
                  <a:pt x="234" y="185"/>
                  <a:pt x="213" y="160"/>
                </a:cubicBezTo>
                <a:lnTo>
                  <a:pt x="146" y="44"/>
                </a:lnTo>
                <a:cubicBezTo>
                  <a:pt x="131" y="19"/>
                  <a:pt x="138" y="15"/>
                  <a:pt x="122" y="8"/>
                </a:cubicBezTo>
                <a:cubicBezTo>
                  <a:pt x="106" y="1"/>
                  <a:pt x="70" y="0"/>
                  <a:pt x="50" y="0"/>
                </a:cubicBezTo>
                <a:lnTo>
                  <a:pt x="2" y="8"/>
                </a:lnTo>
                <a:lnTo>
                  <a:pt x="0" y="292"/>
                </a:lnTo>
              </a:path>
            </a:pathLst>
          </a:cu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96286" name="Line 86"/>
          <xdr:cNvSpPr>
            <a:spLocks noChangeShapeType="1"/>
          </xdr:cNvSpPr>
        </xdr:nvSpPr>
        <xdr:spPr bwMode="auto">
          <a:xfrm flipH="1">
            <a:off x="3448050" y="1971675"/>
            <a:ext cx="2476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0" name="Text Box 88"/>
          <xdr:cNvSpPr txBox="1">
            <a:spLocks noChangeArrowheads="1"/>
          </xdr:cNvSpPr>
        </xdr:nvSpPr>
        <xdr:spPr bwMode="auto">
          <a:xfrm>
            <a:off x="3181350" y="1895475"/>
            <a:ext cx="161925"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x</a:t>
            </a:r>
          </a:p>
        </xdr:txBody>
      </xdr:sp>
      <xdr:sp macro="" textlink="">
        <xdr:nvSpPr>
          <xdr:cNvPr id="2196288" name="Rectangle 89" descr="Granit"/>
          <xdr:cNvSpPr>
            <a:spLocks noChangeArrowheads="1"/>
          </xdr:cNvSpPr>
        </xdr:nvSpPr>
        <xdr:spPr bwMode="auto">
          <a:xfrm>
            <a:off x="3648075" y="2181225"/>
            <a:ext cx="219075" cy="257175"/>
          </a:xfrm>
          <a:prstGeom prst="rect">
            <a:avLst/>
          </a:prstGeom>
          <a:blipFill dpi="0" rotWithShape="0">
            <a:blip xmlns:r="http://schemas.openxmlformats.org/officeDocument/2006/relationships" r:embed="rId4"/>
            <a:srcRect/>
            <a:tile tx="0" ty="0" sx="100000" sy="100000" flip="none" algn="tl"/>
          </a:blipFill>
          <a:ln w="9525">
            <a:solidFill>
              <a:srgbClr val="000000"/>
            </a:solidFill>
            <a:miter lim="800000"/>
            <a:headEnd/>
            <a:tailEnd/>
          </a:ln>
        </xdr:spPr>
      </xdr:sp>
      <xdr:sp macro="" textlink="">
        <xdr:nvSpPr>
          <xdr:cNvPr id="2196289" name="Freeform 90"/>
          <xdr:cNvSpPr>
            <a:spLocks/>
          </xdr:cNvSpPr>
        </xdr:nvSpPr>
        <xdr:spPr bwMode="auto">
          <a:xfrm>
            <a:off x="3371850" y="2143125"/>
            <a:ext cx="1866900" cy="781050"/>
          </a:xfrm>
          <a:custGeom>
            <a:avLst/>
            <a:gdLst>
              <a:gd name="T0" fmla="*/ 2147483647 w 1500"/>
              <a:gd name="T1" fmla="*/ 2147483647 h 627"/>
              <a:gd name="T2" fmla="*/ 2147483647 w 1500"/>
              <a:gd name="T3" fmla="*/ 2147483647 h 627"/>
              <a:gd name="T4" fmla="*/ 2147483647 w 1500"/>
              <a:gd name="T5" fmla="*/ 0 h 627"/>
              <a:gd name="T6" fmla="*/ 0 w 1500"/>
              <a:gd name="T7" fmla="*/ 0 h 627"/>
              <a:gd name="T8" fmla="*/ 0 60000 65536"/>
              <a:gd name="T9" fmla="*/ 0 60000 65536"/>
              <a:gd name="T10" fmla="*/ 0 60000 65536"/>
              <a:gd name="T11" fmla="*/ 0 60000 65536"/>
              <a:gd name="T12" fmla="*/ 0 w 1500"/>
              <a:gd name="T13" fmla="*/ 0 h 627"/>
              <a:gd name="T14" fmla="*/ 1500 w 1500"/>
              <a:gd name="T15" fmla="*/ 627 h 627"/>
            </a:gdLst>
            <a:ahLst/>
            <a:cxnLst>
              <a:cxn ang="T8">
                <a:pos x="T0" y="T1"/>
              </a:cxn>
              <a:cxn ang="T9">
                <a:pos x="T2" y="T3"/>
              </a:cxn>
              <a:cxn ang="T10">
                <a:pos x="T4" y="T5"/>
              </a:cxn>
              <a:cxn ang="T11">
                <a:pos x="T6" y="T7"/>
              </a:cxn>
            </a:cxnLst>
            <a:rect l="T12" t="T13" r="T14" b="T15"/>
            <a:pathLst>
              <a:path w="1500" h="627">
                <a:moveTo>
                  <a:pt x="1500" y="624"/>
                </a:moveTo>
                <a:lnTo>
                  <a:pt x="1257" y="627"/>
                </a:lnTo>
                <a:lnTo>
                  <a:pt x="372" y="0"/>
                </a:lnTo>
                <a:lnTo>
                  <a:pt x="0" y="0"/>
                </a:lnTo>
              </a:path>
            </a:pathLst>
          </a:custGeom>
          <a:noFill/>
          <a:ln w="57150">
            <a:solidFill>
              <a:srgbClr val="92D05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96290" name="Line 91"/>
          <xdr:cNvSpPr>
            <a:spLocks noChangeShapeType="1"/>
          </xdr:cNvSpPr>
        </xdr:nvSpPr>
        <xdr:spPr bwMode="auto">
          <a:xfrm>
            <a:off x="5276850" y="2914650"/>
            <a:ext cx="742950" cy="0"/>
          </a:xfrm>
          <a:prstGeom prst="line">
            <a:avLst/>
          </a:prstGeom>
          <a:noFill/>
          <a:ln w="38100">
            <a:solidFill>
              <a:srgbClr val="92D050"/>
            </a:solidFill>
            <a:round/>
            <a:headEnd/>
            <a:tailEnd/>
          </a:ln>
          <a:extLst>
            <a:ext uri="{909E8E84-426E-40DD-AFC4-6F175D3DCCD1}">
              <a14:hiddenFill xmlns:a14="http://schemas.microsoft.com/office/drawing/2010/main">
                <a:noFill/>
              </a14:hiddenFill>
            </a:ext>
          </a:extLst>
        </xdr:spPr>
      </xdr:sp>
      <xdr:sp macro="" textlink="">
        <xdr:nvSpPr>
          <xdr:cNvPr id="2196291" name="Line 92"/>
          <xdr:cNvSpPr>
            <a:spLocks noChangeShapeType="1"/>
          </xdr:cNvSpPr>
        </xdr:nvSpPr>
        <xdr:spPr bwMode="auto">
          <a:xfrm>
            <a:off x="5267325" y="2857500"/>
            <a:ext cx="0" cy="16192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6292" name="Line 93"/>
          <xdr:cNvSpPr>
            <a:spLocks noChangeShapeType="1"/>
          </xdr:cNvSpPr>
        </xdr:nvSpPr>
        <xdr:spPr bwMode="auto">
          <a:xfrm>
            <a:off x="3771900" y="1971675"/>
            <a:ext cx="0" cy="2095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6293" name="Line 94"/>
          <xdr:cNvSpPr>
            <a:spLocks noChangeShapeType="1"/>
          </xdr:cNvSpPr>
        </xdr:nvSpPr>
        <xdr:spPr bwMode="auto">
          <a:xfrm flipH="1">
            <a:off x="4400550" y="2047875"/>
            <a:ext cx="161925" cy="228600"/>
          </a:xfrm>
          <a:prstGeom prst="line">
            <a:avLst/>
          </a:prstGeom>
          <a:noFill/>
          <a:ln w="635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6294" name="Line 95"/>
          <xdr:cNvSpPr>
            <a:spLocks noChangeShapeType="1"/>
          </xdr:cNvSpPr>
        </xdr:nvSpPr>
        <xdr:spPr bwMode="auto">
          <a:xfrm flipH="1">
            <a:off x="4171950" y="2047875"/>
            <a:ext cx="39052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6295" name="Line 96"/>
          <xdr:cNvSpPr>
            <a:spLocks noChangeShapeType="1"/>
          </xdr:cNvSpPr>
        </xdr:nvSpPr>
        <xdr:spPr bwMode="auto">
          <a:xfrm flipV="1">
            <a:off x="4171950" y="2419350"/>
            <a:ext cx="114300" cy="142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6296" name="Line 97"/>
          <xdr:cNvSpPr>
            <a:spLocks noChangeShapeType="1"/>
          </xdr:cNvSpPr>
        </xdr:nvSpPr>
        <xdr:spPr bwMode="auto">
          <a:xfrm flipV="1">
            <a:off x="5648325" y="2867025"/>
            <a:ext cx="0" cy="304800"/>
          </a:xfrm>
          <a:prstGeom prst="line">
            <a:avLst/>
          </a:prstGeom>
          <a:noFill/>
          <a:ln w="635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6297" name="Line 99"/>
          <xdr:cNvSpPr>
            <a:spLocks noChangeShapeType="1"/>
          </xdr:cNvSpPr>
        </xdr:nvSpPr>
        <xdr:spPr bwMode="auto">
          <a:xfrm flipH="1">
            <a:off x="3448050" y="1971675"/>
            <a:ext cx="0" cy="1524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6298" name="Line 100"/>
          <xdr:cNvSpPr>
            <a:spLocks noChangeShapeType="1"/>
          </xdr:cNvSpPr>
        </xdr:nvSpPr>
        <xdr:spPr bwMode="auto">
          <a:xfrm>
            <a:off x="5210175" y="2667000"/>
            <a:ext cx="49530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6299" name="Line 104"/>
          <xdr:cNvSpPr>
            <a:spLocks noChangeShapeType="1"/>
          </xdr:cNvSpPr>
        </xdr:nvSpPr>
        <xdr:spPr bwMode="auto">
          <a:xfrm>
            <a:off x="3886200" y="1962150"/>
            <a:ext cx="180975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3" name="Text Box 105"/>
          <xdr:cNvSpPr txBox="1">
            <a:spLocks noChangeArrowheads="1"/>
          </xdr:cNvSpPr>
        </xdr:nvSpPr>
        <xdr:spPr bwMode="auto">
          <a:xfrm>
            <a:off x="4152900" y="2124075"/>
            <a:ext cx="200025" cy="1619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D</a:t>
            </a:r>
          </a:p>
        </xdr:txBody>
      </xdr:sp>
      <xdr:sp macro="" textlink="">
        <xdr:nvSpPr>
          <xdr:cNvPr id="132" name="Text Box 106"/>
          <xdr:cNvSpPr txBox="1">
            <a:spLocks noChangeArrowheads="1"/>
          </xdr:cNvSpPr>
        </xdr:nvSpPr>
        <xdr:spPr bwMode="auto">
          <a:xfrm>
            <a:off x="2505075" y="3476625"/>
            <a:ext cx="171450" cy="200025"/>
          </a:xfrm>
          <a:prstGeom prst="rect">
            <a:avLst/>
          </a:prstGeom>
          <a:solidFill>
            <a:schemeClr val="accent2">
              <a:lumMod val="40000"/>
              <a:lumOff val="60000"/>
            </a:schemeClr>
          </a:solidFill>
          <a:ln w="9525">
            <a:solidFill>
              <a:schemeClr val="bg1"/>
            </a:solidFill>
            <a:miter lim="800000"/>
            <a:headEnd/>
            <a:tailEnd/>
          </a:ln>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L</a:t>
            </a:r>
          </a:p>
        </xdr:txBody>
      </xdr:sp>
      <xdr:cxnSp macro="">
        <xdr:nvCxnSpPr>
          <xdr:cNvPr id="134" name="Gerade Verbindung 133"/>
          <xdr:cNvCxnSpPr/>
        </xdr:nvCxnSpPr>
        <xdr:spPr bwMode="auto">
          <a:xfrm rot="10800000" flipV="1">
            <a:off x="4105275" y="4457700"/>
            <a:ext cx="800100" cy="67627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196303" name="Freeform 36"/>
          <xdr:cNvSpPr>
            <a:spLocks/>
          </xdr:cNvSpPr>
        </xdr:nvSpPr>
        <xdr:spPr bwMode="auto">
          <a:xfrm rot="-1487545">
            <a:off x="4391025" y="4286250"/>
            <a:ext cx="542925" cy="85725"/>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36" name="Text Box 41"/>
          <xdr:cNvSpPr txBox="1">
            <a:spLocks noChangeArrowheads="1"/>
          </xdr:cNvSpPr>
        </xdr:nvSpPr>
        <xdr:spPr bwMode="auto">
          <a:xfrm rot="20630931">
            <a:off x="4333875" y="4162425"/>
            <a:ext cx="685800" cy="133350"/>
          </a:xfrm>
          <a:prstGeom prst="rect">
            <a:avLst/>
          </a:prstGeom>
          <a:noFill/>
          <a:ln w="9525">
            <a:noFill/>
            <a:miter lim="800000"/>
            <a:headEnd/>
            <a:tailEnd/>
          </a:ln>
        </xdr:spPr>
        <xdr:txBody>
          <a:bodyPr wrap="square" lIns="18000" tIns="0" rIns="18000" bIns="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900" b="1">
                <a:latin typeface="Arial" charset="0"/>
              </a:rPr>
              <a:t>R = 1,5 m</a:t>
            </a:r>
          </a:p>
        </xdr:txBody>
      </xdr:sp>
      <xdr:sp macro="" textlink="">
        <xdr:nvSpPr>
          <xdr:cNvPr id="2196305" name="Freeform 36"/>
          <xdr:cNvSpPr>
            <a:spLocks/>
          </xdr:cNvSpPr>
        </xdr:nvSpPr>
        <xdr:spPr bwMode="auto">
          <a:xfrm rot="1487545" flipH="1">
            <a:off x="3771900" y="4543425"/>
            <a:ext cx="38100" cy="76200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38" name="Text Box 41"/>
          <xdr:cNvSpPr txBox="1">
            <a:spLocks noChangeArrowheads="1"/>
          </xdr:cNvSpPr>
        </xdr:nvSpPr>
        <xdr:spPr bwMode="auto">
          <a:xfrm rot="17962857" flipH="1">
            <a:off x="3362325" y="4800600"/>
            <a:ext cx="676275" cy="142875"/>
          </a:xfrm>
          <a:prstGeom prst="rect">
            <a:avLst/>
          </a:prstGeom>
          <a:noFill/>
          <a:ln w="9525">
            <a:noFill/>
            <a:miter lim="800000"/>
            <a:headEnd/>
            <a:tailEnd/>
          </a:ln>
        </xdr:spPr>
        <xdr:txBody>
          <a:bodyPr wrap="square" lIns="18000" tIns="0" rIns="18000" bIns="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900" b="1">
                <a:latin typeface="Arial" charset="0"/>
              </a:rPr>
              <a:t>R = 1,5 m</a:t>
            </a:r>
          </a:p>
        </xdr:txBody>
      </xdr:sp>
      <xdr:sp macro="" textlink="">
        <xdr:nvSpPr>
          <xdr:cNvPr id="2196307" name="Line 15"/>
          <xdr:cNvSpPr>
            <a:spLocks noChangeShapeType="1"/>
          </xdr:cNvSpPr>
        </xdr:nvSpPr>
        <xdr:spPr bwMode="auto">
          <a:xfrm flipV="1">
            <a:off x="5133975" y="5010150"/>
            <a:ext cx="466725"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0" name="Text Box 16"/>
          <xdr:cNvSpPr txBox="1">
            <a:spLocks noChangeArrowheads="1"/>
          </xdr:cNvSpPr>
        </xdr:nvSpPr>
        <xdr:spPr bwMode="auto">
          <a:xfrm rot="21199775">
            <a:off x="5162550" y="4857750"/>
            <a:ext cx="352425" cy="152400"/>
          </a:xfrm>
          <a:prstGeom prst="rect">
            <a:avLst/>
          </a:prstGeom>
          <a:noFill/>
          <a:ln w="9525">
            <a:noFill/>
            <a:miter lim="800000"/>
            <a:headEnd/>
            <a:tailEnd/>
          </a:ln>
        </xdr:spPr>
        <xdr:txBody>
          <a:bodyPr wrap="square" lIns="18000" tIns="10800" rIns="18000" bIns="1080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900" b="1">
                <a:latin typeface="Arial" charset="0"/>
              </a:rPr>
              <a:t>R 1 m</a:t>
            </a:r>
          </a:p>
        </xdr:txBody>
      </xdr:sp>
      <xdr:cxnSp macro="">
        <xdr:nvCxnSpPr>
          <xdr:cNvPr id="141" name="Gerade Verbindung 140"/>
          <xdr:cNvCxnSpPr/>
        </xdr:nvCxnSpPr>
        <xdr:spPr bwMode="auto">
          <a:xfrm>
            <a:off x="4438650" y="4857750"/>
            <a:ext cx="571500" cy="361950"/>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42" name="Gerade Verbindung 141"/>
          <xdr:cNvCxnSpPr>
            <a:endCxn id="2196307" idx="0"/>
          </xdr:cNvCxnSpPr>
        </xdr:nvCxnSpPr>
        <xdr:spPr bwMode="auto">
          <a:xfrm>
            <a:off x="4581525" y="4733925"/>
            <a:ext cx="552450" cy="314325"/>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196311" name="Line 124"/>
          <xdr:cNvSpPr>
            <a:spLocks noChangeShapeType="1"/>
          </xdr:cNvSpPr>
        </xdr:nvSpPr>
        <xdr:spPr bwMode="auto">
          <a:xfrm flipV="1">
            <a:off x="4924425" y="4638675"/>
            <a:ext cx="314325" cy="3048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4" name="Text Box 128"/>
          <xdr:cNvSpPr txBox="1">
            <a:spLocks noChangeArrowheads="1"/>
          </xdr:cNvSpPr>
        </xdr:nvSpPr>
        <xdr:spPr bwMode="auto">
          <a:xfrm>
            <a:off x="4829175" y="4562475"/>
            <a:ext cx="219075"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F</a:t>
            </a:r>
            <a:r>
              <a:rPr lang="de-CH" sz="1050" b="1" i="0" strike="noStrike" baseline="-25000">
                <a:solidFill>
                  <a:srgbClr val="000000"/>
                </a:solidFill>
                <a:latin typeface="Arial"/>
                <a:cs typeface="Arial"/>
              </a:rPr>
              <a:t>1</a:t>
            </a:r>
            <a:endParaRPr lang="de-CH" sz="1050" b="1" i="0" strike="noStrike">
              <a:solidFill>
                <a:srgbClr val="000000"/>
              </a:solidFill>
              <a:latin typeface="Arial"/>
              <a:cs typeface="Arial"/>
            </a:endParaRPr>
          </a:p>
        </xdr:txBody>
      </xdr:sp>
      <xdr:sp macro="" textlink="">
        <xdr:nvSpPr>
          <xdr:cNvPr id="2196313" name="Line 125"/>
          <xdr:cNvSpPr>
            <a:spLocks noChangeShapeType="1"/>
          </xdr:cNvSpPr>
        </xdr:nvSpPr>
        <xdr:spPr bwMode="auto">
          <a:xfrm flipH="1">
            <a:off x="4448175" y="5076825"/>
            <a:ext cx="342900" cy="31432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6" name="Text Box 130"/>
          <xdr:cNvSpPr txBox="1">
            <a:spLocks noChangeArrowheads="1"/>
          </xdr:cNvSpPr>
        </xdr:nvSpPr>
        <xdr:spPr bwMode="auto">
          <a:xfrm>
            <a:off x="4371975" y="4981575"/>
            <a:ext cx="209550"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F</a:t>
            </a:r>
            <a:r>
              <a:rPr lang="de-CH" sz="1050" b="1" i="0" strike="noStrike" baseline="-25000">
                <a:solidFill>
                  <a:srgbClr val="000000"/>
                </a:solidFill>
                <a:latin typeface="Arial"/>
                <a:cs typeface="Arial"/>
              </a:rPr>
              <a:t>2</a:t>
            </a:r>
            <a:endParaRPr lang="de-CH" sz="1050" b="1" i="0" strike="noStrike">
              <a:solidFill>
                <a:srgbClr val="000000"/>
              </a:solidFill>
              <a:latin typeface="Arial"/>
              <a:cs typeface="Arial"/>
            </a:endParaRPr>
          </a:p>
        </xdr:txBody>
      </xdr:sp>
      <xdr:sp macro="" textlink="">
        <xdr:nvSpPr>
          <xdr:cNvPr id="2196315" name="Line 132"/>
          <xdr:cNvSpPr>
            <a:spLocks noChangeShapeType="1"/>
          </xdr:cNvSpPr>
        </xdr:nvSpPr>
        <xdr:spPr bwMode="auto">
          <a:xfrm flipH="1">
            <a:off x="2914650" y="4095750"/>
            <a:ext cx="733425" cy="4572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8" name="Text Box 134"/>
          <xdr:cNvSpPr txBox="1">
            <a:spLocks noChangeArrowheads="1"/>
          </xdr:cNvSpPr>
        </xdr:nvSpPr>
        <xdr:spPr bwMode="auto">
          <a:xfrm>
            <a:off x="2886075" y="4143375"/>
            <a:ext cx="238125" cy="2000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G</a:t>
            </a:r>
            <a:r>
              <a:rPr lang="de-CH" sz="1050" b="1" i="0" strike="noStrike" baseline="-25000">
                <a:solidFill>
                  <a:srgbClr val="000000"/>
                </a:solidFill>
                <a:latin typeface="Arial"/>
                <a:cs typeface="Arial"/>
              </a:rPr>
              <a:t>2</a:t>
            </a:r>
          </a:p>
        </xdr:txBody>
      </xdr:sp>
      <xdr:sp macro="" textlink="">
        <xdr:nvSpPr>
          <xdr:cNvPr id="149" name="Text Box 134"/>
          <xdr:cNvSpPr txBox="1">
            <a:spLocks noChangeArrowheads="1"/>
          </xdr:cNvSpPr>
        </xdr:nvSpPr>
        <xdr:spPr bwMode="auto">
          <a:xfrm>
            <a:off x="4029075" y="3476625"/>
            <a:ext cx="247650" cy="1619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sz="1000"/>
            </a:pPr>
            <a:r>
              <a:rPr lang="de-CH" sz="1050" b="1" i="0" strike="noStrike">
                <a:solidFill>
                  <a:srgbClr val="000000"/>
                </a:solidFill>
                <a:latin typeface="Arial"/>
                <a:cs typeface="Arial"/>
              </a:rPr>
              <a:t>G</a:t>
            </a:r>
            <a:r>
              <a:rPr lang="de-CH" sz="1050" b="1" baseline="-25000">
                <a:solidFill>
                  <a:srgbClr val="000000"/>
                </a:solidFill>
                <a:latin typeface="Arial"/>
                <a:cs typeface="Arial"/>
              </a:rPr>
              <a:t>1</a:t>
            </a:r>
            <a:endParaRPr lang="de-CH" sz="1050" b="1" i="0" strike="noStrike">
              <a:solidFill>
                <a:srgbClr val="000000"/>
              </a:solidFill>
              <a:latin typeface="Arial"/>
              <a:cs typeface="Arial"/>
            </a:endParaRPr>
          </a:p>
        </xdr:txBody>
      </xdr:sp>
      <xdr:sp macro="" textlink="">
        <xdr:nvSpPr>
          <xdr:cNvPr id="2196318" name="Line 132"/>
          <xdr:cNvSpPr>
            <a:spLocks noChangeShapeType="1"/>
          </xdr:cNvSpPr>
        </xdr:nvSpPr>
        <xdr:spPr bwMode="auto">
          <a:xfrm flipH="1">
            <a:off x="3971925" y="3609975"/>
            <a:ext cx="485775" cy="295275"/>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2196319" name="Line 132"/>
          <xdr:cNvSpPr>
            <a:spLocks noChangeShapeType="1"/>
          </xdr:cNvSpPr>
        </xdr:nvSpPr>
        <xdr:spPr bwMode="auto">
          <a:xfrm flipH="1" flipV="1">
            <a:off x="4514850" y="4781550"/>
            <a:ext cx="904875" cy="590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52" name="Text Box 121"/>
          <xdr:cNvSpPr txBox="1">
            <a:spLocks noChangeArrowheads="1"/>
          </xdr:cNvSpPr>
        </xdr:nvSpPr>
        <xdr:spPr bwMode="auto">
          <a:xfrm>
            <a:off x="5095875" y="5124450"/>
            <a:ext cx="171450" cy="1714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E</a:t>
            </a:r>
          </a:p>
        </xdr:txBody>
      </xdr:sp>
      <xdr:cxnSp macro="">
        <xdr:nvCxnSpPr>
          <xdr:cNvPr id="153" name="Gerade Verbindung 152"/>
          <xdr:cNvCxnSpPr/>
        </xdr:nvCxnSpPr>
        <xdr:spPr bwMode="auto">
          <a:xfrm rot="10800000" flipV="1">
            <a:off x="1343025" y="2305050"/>
            <a:ext cx="361950" cy="57150"/>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196322" name="Line 132"/>
          <xdr:cNvSpPr>
            <a:spLocks noChangeShapeType="1"/>
          </xdr:cNvSpPr>
        </xdr:nvSpPr>
        <xdr:spPr bwMode="auto">
          <a:xfrm flipH="1">
            <a:off x="1352550" y="2771775"/>
            <a:ext cx="771525" cy="266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55" name="Text Box 134"/>
          <xdr:cNvSpPr txBox="1">
            <a:spLocks noChangeArrowheads="1"/>
          </xdr:cNvSpPr>
        </xdr:nvSpPr>
        <xdr:spPr bwMode="auto">
          <a:xfrm>
            <a:off x="1314450" y="2752725"/>
            <a:ext cx="247650" cy="18097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sz="1000"/>
            </a:pPr>
            <a:r>
              <a:rPr lang="de-CH" sz="1050" b="1" i="0" strike="noStrike">
                <a:solidFill>
                  <a:srgbClr val="000000"/>
                </a:solidFill>
                <a:latin typeface="Arial"/>
                <a:cs typeface="Arial"/>
              </a:rPr>
              <a:t>G</a:t>
            </a:r>
            <a:r>
              <a:rPr lang="de-CH" sz="1050" b="1" baseline="-25000">
                <a:solidFill>
                  <a:srgbClr val="000000"/>
                </a:solidFill>
                <a:latin typeface="Arial"/>
                <a:cs typeface="Arial"/>
              </a:rPr>
              <a:t>2</a:t>
            </a:r>
            <a:endParaRPr lang="de-CH" sz="1050" b="1" i="0" strike="noStrike">
              <a:solidFill>
                <a:srgbClr val="000000"/>
              </a:solidFill>
              <a:latin typeface="Arial"/>
              <a:cs typeface="Arial"/>
            </a:endParaRPr>
          </a:p>
        </xdr:txBody>
      </xdr:sp>
      <xdr:sp macro="" textlink="">
        <xdr:nvSpPr>
          <xdr:cNvPr id="2196324" name="Line 132"/>
          <xdr:cNvSpPr>
            <a:spLocks noChangeShapeType="1"/>
          </xdr:cNvSpPr>
        </xdr:nvSpPr>
        <xdr:spPr bwMode="auto">
          <a:xfrm flipH="1">
            <a:off x="2476500" y="2505075"/>
            <a:ext cx="466725" cy="15240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57" name="Text Box 134"/>
          <xdr:cNvSpPr txBox="1">
            <a:spLocks noChangeArrowheads="1"/>
          </xdr:cNvSpPr>
        </xdr:nvSpPr>
        <xdr:spPr bwMode="auto">
          <a:xfrm>
            <a:off x="2486025" y="2305050"/>
            <a:ext cx="247650"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sz="1000"/>
            </a:pPr>
            <a:r>
              <a:rPr lang="de-CH" sz="1050" b="1" i="0" strike="noStrike">
                <a:solidFill>
                  <a:srgbClr val="000000"/>
                </a:solidFill>
                <a:latin typeface="Arial"/>
                <a:cs typeface="Arial"/>
              </a:rPr>
              <a:t>G</a:t>
            </a:r>
            <a:r>
              <a:rPr lang="de-CH" sz="1050" b="1" baseline="-25000">
                <a:solidFill>
                  <a:srgbClr val="000000"/>
                </a:solidFill>
                <a:latin typeface="Arial"/>
                <a:cs typeface="Arial"/>
              </a:rPr>
              <a:t>1</a:t>
            </a:r>
            <a:endParaRPr lang="de-CH" sz="1050" b="1" i="0" strike="noStrike">
              <a:solidFill>
                <a:srgbClr val="000000"/>
              </a:solidFill>
              <a:latin typeface="Arial"/>
              <a:cs typeface="Arial"/>
            </a:endParaRPr>
          </a:p>
        </xdr:txBody>
      </xdr:sp>
      <xdr:sp macro="" textlink="">
        <xdr:nvSpPr>
          <xdr:cNvPr id="158" name="Freihandform 157"/>
          <xdr:cNvSpPr/>
        </xdr:nvSpPr>
        <xdr:spPr bwMode="auto">
          <a:xfrm>
            <a:off x="809625" y="2066925"/>
            <a:ext cx="4810125" cy="3609975"/>
          </a:xfrm>
          <a:custGeom>
            <a:avLst/>
            <a:gdLst>
              <a:gd name="connsiteX0" fmla="*/ 5902036 w 5943600"/>
              <a:gd name="connsiteY0" fmla="*/ 3782291 h 4524499"/>
              <a:gd name="connsiteX1" fmla="*/ 5717969 w 5943600"/>
              <a:gd name="connsiteY1" fmla="*/ 3408218 h 4524499"/>
              <a:gd name="connsiteX2" fmla="*/ 5035137 w 5943600"/>
              <a:gd name="connsiteY2" fmla="*/ 3081647 h 4524499"/>
              <a:gd name="connsiteX3" fmla="*/ 4910446 w 5943600"/>
              <a:gd name="connsiteY3" fmla="*/ 2576946 h 4524499"/>
              <a:gd name="connsiteX4" fmla="*/ 4150426 w 5943600"/>
              <a:gd name="connsiteY4" fmla="*/ 1626920 h 4524499"/>
              <a:gd name="connsiteX5" fmla="*/ 2933205 w 5943600"/>
              <a:gd name="connsiteY5" fmla="*/ 985652 h 4524499"/>
              <a:gd name="connsiteX6" fmla="*/ 2381002 w 5943600"/>
              <a:gd name="connsiteY6" fmla="*/ 344385 h 4524499"/>
              <a:gd name="connsiteX7" fmla="*/ 2286000 w 5943600"/>
              <a:gd name="connsiteY7" fmla="*/ 178130 h 4524499"/>
              <a:gd name="connsiteX8" fmla="*/ 1793174 w 5943600"/>
              <a:gd name="connsiteY8" fmla="*/ 0 h 4524499"/>
              <a:gd name="connsiteX9" fmla="*/ 1205345 w 5943600"/>
              <a:gd name="connsiteY9" fmla="*/ 0 h 4524499"/>
              <a:gd name="connsiteX10" fmla="*/ 433449 w 5943600"/>
              <a:gd name="connsiteY10" fmla="*/ 83127 h 4524499"/>
              <a:gd name="connsiteX11" fmla="*/ 0 w 5943600"/>
              <a:gd name="connsiteY11" fmla="*/ 290946 h 4524499"/>
              <a:gd name="connsiteX12" fmla="*/ 95002 w 5943600"/>
              <a:gd name="connsiteY12" fmla="*/ 629392 h 4524499"/>
              <a:gd name="connsiteX13" fmla="*/ 831272 w 5943600"/>
              <a:gd name="connsiteY13" fmla="*/ 1704109 h 4524499"/>
              <a:gd name="connsiteX14" fmla="*/ 1917865 w 5943600"/>
              <a:gd name="connsiteY14" fmla="*/ 2600696 h 4524499"/>
              <a:gd name="connsiteX15" fmla="*/ 2677885 w 5943600"/>
              <a:gd name="connsiteY15" fmla="*/ 3408218 h 4524499"/>
              <a:gd name="connsiteX16" fmla="*/ 3342904 w 5943600"/>
              <a:gd name="connsiteY16" fmla="*/ 4091049 h 4524499"/>
              <a:gd name="connsiteX17" fmla="*/ 4310743 w 5943600"/>
              <a:gd name="connsiteY17" fmla="*/ 4423559 h 4524499"/>
              <a:gd name="connsiteX18" fmla="*/ 5391397 w 5943600"/>
              <a:gd name="connsiteY18" fmla="*/ 4524499 h 4524499"/>
              <a:gd name="connsiteX19" fmla="*/ 5943600 w 5943600"/>
              <a:gd name="connsiteY19" fmla="*/ 3811979 h 4524499"/>
              <a:gd name="connsiteX20" fmla="*/ 5902036 w 5943600"/>
              <a:gd name="connsiteY20" fmla="*/ 3782291 h 4524499"/>
              <a:gd name="connsiteX0" fmla="*/ 5902036 w 5943600"/>
              <a:gd name="connsiteY0" fmla="*/ 3782291 h 4524499"/>
              <a:gd name="connsiteX1" fmla="*/ 5717969 w 5943600"/>
              <a:gd name="connsiteY1" fmla="*/ 3408218 h 4524499"/>
              <a:gd name="connsiteX2" fmla="*/ 5035137 w 5943600"/>
              <a:gd name="connsiteY2" fmla="*/ 3081647 h 4524499"/>
              <a:gd name="connsiteX3" fmla="*/ 4910446 w 5943600"/>
              <a:gd name="connsiteY3" fmla="*/ 2576946 h 4524499"/>
              <a:gd name="connsiteX4" fmla="*/ 4150426 w 5943600"/>
              <a:gd name="connsiteY4" fmla="*/ 1626920 h 4524499"/>
              <a:gd name="connsiteX5" fmla="*/ 2933205 w 5943600"/>
              <a:gd name="connsiteY5" fmla="*/ 985652 h 4524499"/>
              <a:gd name="connsiteX6" fmla="*/ 2381002 w 5943600"/>
              <a:gd name="connsiteY6" fmla="*/ 344385 h 4524499"/>
              <a:gd name="connsiteX7" fmla="*/ 2286000 w 5943600"/>
              <a:gd name="connsiteY7" fmla="*/ 178130 h 4524499"/>
              <a:gd name="connsiteX8" fmla="*/ 1793174 w 5943600"/>
              <a:gd name="connsiteY8" fmla="*/ 0 h 4524499"/>
              <a:gd name="connsiteX9" fmla="*/ 1205345 w 5943600"/>
              <a:gd name="connsiteY9" fmla="*/ 0 h 4524499"/>
              <a:gd name="connsiteX10" fmla="*/ 433449 w 5943600"/>
              <a:gd name="connsiteY10" fmla="*/ 83127 h 4524499"/>
              <a:gd name="connsiteX11" fmla="*/ 0 w 5943600"/>
              <a:gd name="connsiteY11" fmla="*/ 290946 h 4524499"/>
              <a:gd name="connsiteX12" fmla="*/ 95002 w 5943600"/>
              <a:gd name="connsiteY12" fmla="*/ 629392 h 4524499"/>
              <a:gd name="connsiteX13" fmla="*/ 831272 w 5943600"/>
              <a:gd name="connsiteY13" fmla="*/ 1704109 h 4524499"/>
              <a:gd name="connsiteX14" fmla="*/ 1917865 w 5943600"/>
              <a:gd name="connsiteY14" fmla="*/ 2600696 h 4524499"/>
              <a:gd name="connsiteX15" fmla="*/ 2677885 w 5943600"/>
              <a:gd name="connsiteY15" fmla="*/ 3408218 h 4524499"/>
              <a:gd name="connsiteX16" fmla="*/ 3342904 w 5943600"/>
              <a:gd name="connsiteY16" fmla="*/ 4091049 h 4524499"/>
              <a:gd name="connsiteX17" fmla="*/ 4310743 w 5943600"/>
              <a:gd name="connsiteY17" fmla="*/ 4423559 h 4524499"/>
              <a:gd name="connsiteX18" fmla="*/ 5391397 w 5943600"/>
              <a:gd name="connsiteY18" fmla="*/ 4524499 h 4524499"/>
              <a:gd name="connsiteX19" fmla="*/ 5943600 w 5943600"/>
              <a:gd name="connsiteY19" fmla="*/ 3811979 h 4524499"/>
              <a:gd name="connsiteX20" fmla="*/ 5902036 w 5943600"/>
              <a:gd name="connsiteY20" fmla="*/ 3782291 h 4524499"/>
              <a:gd name="connsiteX0" fmla="*/ 5943600 w 5943600"/>
              <a:gd name="connsiteY0" fmla="*/ 3811979 h 4524499"/>
              <a:gd name="connsiteX1" fmla="*/ 5717969 w 5943600"/>
              <a:gd name="connsiteY1" fmla="*/ 3408218 h 4524499"/>
              <a:gd name="connsiteX2" fmla="*/ 5035137 w 5943600"/>
              <a:gd name="connsiteY2" fmla="*/ 3081647 h 4524499"/>
              <a:gd name="connsiteX3" fmla="*/ 4910446 w 5943600"/>
              <a:gd name="connsiteY3" fmla="*/ 2576946 h 4524499"/>
              <a:gd name="connsiteX4" fmla="*/ 4150426 w 5943600"/>
              <a:gd name="connsiteY4" fmla="*/ 1626920 h 4524499"/>
              <a:gd name="connsiteX5" fmla="*/ 2933205 w 5943600"/>
              <a:gd name="connsiteY5" fmla="*/ 985652 h 4524499"/>
              <a:gd name="connsiteX6" fmla="*/ 2381002 w 5943600"/>
              <a:gd name="connsiteY6" fmla="*/ 344385 h 4524499"/>
              <a:gd name="connsiteX7" fmla="*/ 2286000 w 5943600"/>
              <a:gd name="connsiteY7" fmla="*/ 178130 h 4524499"/>
              <a:gd name="connsiteX8" fmla="*/ 1793174 w 5943600"/>
              <a:gd name="connsiteY8" fmla="*/ 0 h 4524499"/>
              <a:gd name="connsiteX9" fmla="*/ 1205345 w 5943600"/>
              <a:gd name="connsiteY9" fmla="*/ 0 h 4524499"/>
              <a:gd name="connsiteX10" fmla="*/ 433449 w 5943600"/>
              <a:gd name="connsiteY10" fmla="*/ 83127 h 4524499"/>
              <a:gd name="connsiteX11" fmla="*/ 0 w 5943600"/>
              <a:gd name="connsiteY11" fmla="*/ 290946 h 4524499"/>
              <a:gd name="connsiteX12" fmla="*/ 95002 w 5943600"/>
              <a:gd name="connsiteY12" fmla="*/ 629392 h 4524499"/>
              <a:gd name="connsiteX13" fmla="*/ 831272 w 5943600"/>
              <a:gd name="connsiteY13" fmla="*/ 1704109 h 4524499"/>
              <a:gd name="connsiteX14" fmla="*/ 1917865 w 5943600"/>
              <a:gd name="connsiteY14" fmla="*/ 2600696 h 4524499"/>
              <a:gd name="connsiteX15" fmla="*/ 2677885 w 5943600"/>
              <a:gd name="connsiteY15" fmla="*/ 3408218 h 4524499"/>
              <a:gd name="connsiteX16" fmla="*/ 3342904 w 5943600"/>
              <a:gd name="connsiteY16" fmla="*/ 4091049 h 4524499"/>
              <a:gd name="connsiteX17" fmla="*/ 4310743 w 5943600"/>
              <a:gd name="connsiteY17" fmla="*/ 4423559 h 4524499"/>
              <a:gd name="connsiteX18" fmla="*/ 5391397 w 5943600"/>
              <a:gd name="connsiteY18" fmla="*/ 4524499 h 4524499"/>
              <a:gd name="connsiteX19" fmla="*/ 5943600 w 5943600"/>
              <a:gd name="connsiteY19" fmla="*/ 3811979 h 4524499"/>
              <a:gd name="connsiteX0" fmla="*/ 5943600 w 5998029"/>
              <a:gd name="connsiteY0" fmla="*/ 3811979 h 4524499"/>
              <a:gd name="connsiteX1" fmla="*/ 5717969 w 5998029"/>
              <a:gd name="connsiteY1" fmla="*/ 3408218 h 4524499"/>
              <a:gd name="connsiteX2" fmla="*/ 5035137 w 5998029"/>
              <a:gd name="connsiteY2" fmla="*/ 3081647 h 4524499"/>
              <a:gd name="connsiteX3" fmla="*/ 4910446 w 5998029"/>
              <a:gd name="connsiteY3" fmla="*/ 2576946 h 4524499"/>
              <a:gd name="connsiteX4" fmla="*/ 4150426 w 5998029"/>
              <a:gd name="connsiteY4" fmla="*/ 1626920 h 4524499"/>
              <a:gd name="connsiteX5" fmla="*/ 2933205 w 5998029"/>
              <a:gd name="connsiteY5" fmla="*/ 985652 h 4524499"/>
              <a:gd name="connsiteX6" fmla="*/ 2381002 w 5998029"/>
              <a:gd name="connsiteY6" fmla="*/ 344385 h 4524499"/>
              <a:gd name="connsiteX7" fmla="*/ 2286000 w 5998029"/>
              <a:gd name="connsiteY7" fmla="*/ 178130 h 4524499"/>
              <a:gd name="connsiteX8" fmla="*/ 1793174 w 5998029"/>
              <a:gd name="connsiteY8" fmla="*/ 0 h 4524499"/>
              <a:gd name="connsiteX9" fmla="*/ 1205345 w 5998029"/>
              <a:gd name="connsiteY9" fmla="*/ 0 h 4524499"/>
              <a:gd name="connsiteX10" fmla="*/ 433449 w 5998029"/>
              <a:gd name="connsiteY10" fmla="*/ 83127 h 4524499"/>
              <a:gd name="connsiteX11" fmla="*/ 0 w 5998029"/>
              <a:gd name="connsiteY11" fmla="*/ 290946 h 4524499"/>
              <a:gd name="connsiteX12" fmla="*/ 95002 w 5998029"/>
              <a:gd name="connsiteY12" fmla="*/ 629392 h 4524499"/>
              <a:gd name="connsiteX13" fmla="*/ 831272 w 5998029"/>
              <a:gd name="connsiteY13" fmla="*/ 1704109 h 4524499"/>
              <a:gd name="connsiteX14" fmla="*/ 1917865 w 5998029"/>
              <a:gd name="connsiteY14" fmla="*/ 2600696 h 4524499"/>
              <a:gd name="connsiteX15" fmla="*/ 2677885 w 5998029"/>
              <a:gd name="connsiteY15" fmla="*/ 3408218 h 4524499"/>
              <a:gd name="connsiteX16" fmla="*/ 3342904 w 5998029"/>
              <a:gd name="connsiteY16" fmla="*/ 4091049 h 4524499"/>
              <a:gd name="connsiteX17" fmla="*/ 4310743 w 5998029"/>
              <a:gd name="connsiteY17" fmla="*/ 4423559 h 4524499"/>
              <a:gd name="connsiteX18" fmla="*/ 5391397 w 5998029"/>
              <a:gd name="connsiteY18" fmla="*/ 4524499 h 4524499"/>
              <a:gd name="connsiteX19" fmla="*/ 5943600 w 5998029"/>
              <a:gd name="connsiteY19" fmla="*/ 3811979 h 4524499"/>
              <a:gd name="connsiteX0" fmla="*/ 5943600 w 5998029"/>
              <a:gd name="connsiteY0" fmla="*/ 3811979 h 4524499"/>
              <a:gd name="connsiteX1" fmla="*/ 5717969 w 5998029"/>
              <a:gd name="connsiteY1" fmla="*/ 3408218 h 4524499"/>
              <a:gd name="connsiteX2" fmla="*/ 5035137 w 5998029"/>
              <a:gd name="connsiteY2" fmla="*/ 3081647 h 4524499"/>
              <a:gd name="connsiteX3" fmla="*/ 4910446 w 5998029"/>
              <a:gd name="connsiteY3" fmla="*/ 2576946 h 4524499"/>
              <a:gd name="connsiteX4" fmla="*/ 4150426 w 5998029"/>
              <a:gd name="connsiteY4" fmla="*/ 1626920 h 4524499"/>
              <a:gd name="connsiteX5" fmla="*/ 2933205 w 5998029"/>
              <a:gd name="connsiteY5" fmla="*/ 985652 h 4524499"/>
              <a:gd name="connsiteX6" fmla="*/ 2381002 w 5998029"/>
              <a:gd name="connsiteY6" fmla="*/ 344385 h 4524499"/>
              <a:gd name="connsiteX7" fmla="*/ 2286000 w 5998029"/>
              <a:gd name="connsiteY7" fmla="*/ 178130 h 4524499"/>
              <a:gd name="connsiteX8" fmla="*/ 1793174 w 5998029"/>
              <a:gd name="connsiteY8" fmla="*/ 0 h 4524499"/>
              <a:gd name="connsiteX9" fmla="*/ 1205345 w 5998029"/>
              <a:gd name="connsiteY9" fmla="*/ 0 h 4524499"/>
              <a:gd name="connsiteX10" fmla="*/ 433449 w 5998029"/>
              <a:gd name="connsiteY10" fmla="*/ 83127 h 4524499"/>
              <a:gd name="connsiteX11" fmla="*/ 0 w 5998029"/>
              <a:gd name="connsiteY11" fmla="*/ 290946 h 4524499"/>
              <a:gd name="connsiteX12" fmla="*/ 95002 w 5998029"/>
              <a:gd name="connsiteY12" fmla="*/ 629392 h 4524499"/>
              <a:gd name="connsiteX13" fmla="*/ 831272 w 5998029"/>
              <a:gd name="connsiteY13" fmla="*/ 1704109 h 4524499"/>
              <a:gd name="connsiteX14" fmla="*/ 1917865 w 5998029"/>
              <a:gd name="connsiteY14" fmla="*/ 2600696 h 4524499"/>
              <a:gd name="connsiteX15" fmla="*/ 2677885 w 5998029"/>
              <a:gd name="connsiteY15" fmla="*/ 3408218 h 4524499"/>
              <a:gd name="connsiteX16" fmla="*/ 3342904 w 5998029"/>
              <a:gd name="connsiteY16" fmla="*/ 4091049 h 4524499"/>
              <a:gd name="connsiteX17" fmla="*/ 4310743 w 5998029"/>
              <a:gd name="connsiteY17" fmla="*/ 4423559 h 4524499"/>
              <a:gd name="connsiteX18" fmla="*/ 4815444 w 5998029"/>
              <a:gd name="connsiteY18" fmla="*/ 4476998 h 4524499"/>
              <a:gd name="connsiteX19" fmla="*/ 5391397 w 5998029"/>
              <a:gd name="connsiteY19" fmla="*/ 4524499 h 4524499"/>
              <a:gd name="connsiteX20" fmla="*/ 5943600 w 5998029"/>
              <a:gd name="connsiteY20" fmla="*/ 3811979 h 4524499"/>
              <a:gd name="connsiteX0" fmla="*/ 5943600 w 5998029"/>
              <a:gd name="connsiteY0" fmla="*/ 3811979 h 4643252"/>
              <a:gd name="connsiteX1" fmla="*/ 5717969 w 5998029"/>
              <a:gd name="connsiteY1" fmla="*/ 3408218 h 4643252"/>
              <a:gd name="connsiteX2" fmla="*/ 5035137 w 5998029"/>
              <a:gd name="connsiteY2" fmla="*/ 3081647 h 4643252"/>
              <a:gd name="connsiteX3" fmla="*/ 4910446 w 5998029"/>
              <a:gd name="connsiteY3" fmla="*/ 2576946 h 4643252"/>
              <a:gd name="connsiteX4" fmla="*/ 4150426 w 5998029"/>
              <a:gd name="connsiteY4" fmla="*/ 1626920 h 4643252"/>
              <a:gd name="connsiteX5" fmla="*/ 2933205 w 5998029"/>
              <a:gd name="connsiteY5" fmla="*/ 985652 h 4643252"/>
              <a:gd name="connsiteX6" fmla="*/ 2381002 w 5998029"/>
              <a:gd name="connsiteY6" fmla="*/ 344385 h 4643252"/>
              <a:gd name="connsiteX7" fmla="*/ 2286000 w 5998029"/>
              <a:gd name="connsiteY7" fmla="*/ 178130 h 4643252"/>
              <a:gd name="connsiteX8" fmla="*/ 1793174 w 5998029"/>
              <a:gd name="connsiteY8" fmla="*/ 0 h 4643252"/>
              <a:gd name="connsiteX9" fmla="*/ 1205345 w 5998029"/>
              <a:gd name="connsiteY9" fmla="*/ 0 h 4643252"/>
              <a:gd name="connsiteX10" fmla="*/ 433449 w 5998029"/>
              <a:gd name="connsiteY10" fmla="*/ 83127 h 4643252"/>
              <a:gd name="connsiteX11" fmla="*/ 0 w 5998029"/>
              <a:gd name="connsiteY11" fmla="*/ 290946 h 4643252"/>
              <a:gd name="connsiteX12" fmla="*/ 95002 w 5998029"/>
              <a:gd name="connsiteY12" fmla="*/ 629392 h 4643252"/>
              <a:gd name="connsiteX13" fmla="*/ 831272 w 5998029"/>
              <a:gd name="connsiteY13" fmla="*/ 1704109 h 4643252"/>
              <a:gd name="connsiteX14" fmla="*/ 1917865 w 5998029"/>
              <a:gd name="connsiteY14" fmla="*/ 2600696 h 4643252"/>
              <a:gd name="connsiteX15" fmla="*/ 2677885 w 5998029"/>
              <a:gd name="connsiteY15" fmla="*/ 3408218 h 4643252"/>
              <a:gd name="connsiteX16" fmla="*/ 3342904 w 5998029"/>
              <a:gd name="connsiteY16" fmla="*/ 4091049 h 4643252"/>
              <a:gd name="connsiteX17" fmla="*/ 4310743 w 5998029"/>
              <a:gd name="connsiteY17" fmla="*/ 4423559 h 4643252"/>
              <a:gd name="connsiteX18" fmla="*/ 4815444 w 5998029"/>
              <a:gd name="connsiteY18" fmla="*/ 4643252 h 4643252"/>
              <a:gd name="connsiteX19" fmla="*/ 5391397 w 5998029"/>
              <a:gd name="connsiteY19" fmla="*/ 4524499 h 4643252"/>
              <a:gd name="connsiteX20" fmla="*/ 5943600 w 5998029"/>
              <a:gd name="connsiteY20" fmla="*/ 3811979 h 4643252"/>
              <a:gd name="connsiteX0" fmla="*/ 5943600 w 5998029"/>
              <a:gd name="connsiteY0" fmla="*/ 3811979 h 4524499"/>
              <a:gd name="connsiteX1" fmla="*/ 5717969 w 5998029"/>
              <a:gd name="connsiteY1" fmla="*/ 3408218 h 4524499"/>
              <a:gd name="connsiteX2" fmla="*/ 5035137 w 5998029"/>
              <a:gd name="connsiteY2" fmla="*/ 3081647 h 4524499"/>
              <a:gd name="connsiteX3" fmla="*/ 4910446 w 5998029"/>
              <a:gd name="connsiteY3" fmla="*/ 2576946 h 4524499"/>
              <a:gd name="connsiteX4" fmla="*/ 4150426 w 5998029"/>
              <a:gd name="connsiteY4" fmla="*/ 1626920 h 4524499"/>
              <a:gd name="connsiteX5" fmla="*/ 2933205 w 5998029"/>
              <a:gd name="connsiteY5" fmla="*/ 985652 h 4524499"/>
              <a:gd name="connsiteX6" fmla="*/ 2381002 w 5998029"/>
              <a:gd name="connsiteY6" fmla="*/ 344385 h 4524499"/>
              <a:gd name="connsiteX7" fmla="*/ 2286000 w 5998029"/>
              <a:gd name="connsiteY7" fmla="*/ 178130 h 4524499"/>
              <a:gd name="connsiteX8" fmla="*/ 1793174 w 5998029"/>
              <a:gd name="connsiteY8" fmla="*/ 0 h 4524499"/>
              <a:gd name="connsiteX9" fmla="*/ 1205345 w 5998029"/>
              <a:gd name="connsiteY9" fmla="*/ 0 h 4524499"/>
              <a:gd name="connsiteX10" fmla="*/ 433449 w 5998029"/>
              <a:gd name="connsiteY10" fmla="*/ 83127 h 4524499"/>
              <a:gd name="connsiteX11" fmla="*/ 0 w 5998029"/>
              <a:gd name="connsiteY11" fmla="*/ 290946 h 4524499"/>
              <a:gd name="connsiteX12" fmla="*/ 95002 w 5998029"/>
              <a:gd name="connsiteY12" fmla="*/ 629392 h 4524499"/>
              <a:gd name="connsiteX13" fmla="*/ 831272 w 5998029"/>
              <a:gd name="connsiteY13" fmla="*/ 1704109 h 4524499"/>
              <a:gd name="connsiteX14" fmla="*/ 1917865 w 5998029"/>
              <a:gd name="connsiteY14" fmla="*/ 2600696 h 4524499"/>
              <a:gd name="connsiteX15" fmla="*/ 2677885 w 5998029"/>
              <a:gd name="connsiteY15" fmla="*/ 3408218 h 4524499"/>
              <a:gd name="connsiteX16" fmla="*/ 3342904 w 5998029"/>
              <a:gd name="connsiteY16" fmla="*/ 4091049 h 4524499"/>
              <a:gd name="connsiteX17" fmla="*/ 4310743 w 5998029"/>
              <a:gd name="connsiteY17" fmla="*/ 4423559 h 4524499"/>
              <a:gd name="connsiteX18" fmla="*/ 5391397 w 5998029"/>
              <a:gd name="connsiteY18" fmla="*/ 4524499 h 4524499"/>
              <a:gd name="connsiteX19" fmla="*/ 5943600 w 5998029"/>
              <a:gd name="connsiteY19" fmla="*/ 3811979 h 4524499"/>
              <a:gd name="connsiteX0" fmla="*/ 5943600 w 5998029"/>
              <a:gd name="connsiteY0" fmla="*/ 3811979 h 4626429"/>
              <a:gd name="connsiteX1" fmla="*/ 5717969 w 5998029"/>
              <a:gd name="connsiteY1" fmla="*/ 3408218 h 4626429"/>
              <a:gd name="connsiteX2" fmla="*/ 5035137 w 5998029"/>
              <a:gd name="connsiteY2" fmla="*/ 3081647 h 4626429"/>
              <a:gd name="connsiteX3" fmla="*/ 4910446 w 5998029"/>
              <a:gd name="connsiteY3" fmla="*/ 2576946 h 4626429"/>
              <a:gd name="connsiteX4" fmla="*/ 4150426 w 5998029"/>
              <a:gd name="connsiteY4" fmla="*/ 1626920 h 4626429"/>
              <a:gd name="connsiteX5" fmla="*/ 2933205 w 5998029"/>
              <a:gd name="connsiteY5" fmla="*/ 985652 h 4626429"/>
              <a:gd name="connsiteX6" fmla="*/ 2381002 w 5998029"/>
              <a:gd name="connsiteY6" fmla="*/ 344385 h 4626429"/>
              <a:gd name="connsiteX7" fmla="*/ 2286000 w 5998029"/>
              <a:gd name="connsiteY7" fmla="*/ 178130 h 4626429"/>
              <a:gd name="connsiteX8" fmla="*/ 1793174 w 5998029"/>
              <a:gd name="connsiteY8" fmla="*/ 0 h 4626429"/>
              <a:gd name="connsiteX9" fmla="*/ 1205345 w 5998029"/>
              <a:gd name="connsiteY9" fmla="*/ 0 h 4626429"/>
              <a:gd name="connsiteX10" fmla="*/ 433449 w 5998029"/>
              <a:gd name="connsiteY10" fmla="*/ 83127 h 4626429"/>
              <a:gd name="connsiteX11" fmla="*/ 0 w 5998029"/>
              <a:gd name="connsiteY11" fmla="*/ 290946 h 4626429"/>
              <a:gd name="connsiteX12" fmla="*/ 95002 w 5998029"/>
              <a:gd name="connsiteY12" fmla="*/ 629392 h 4626429"/>
              <a:gd name="connsiteX13" fmla="*/ 831272 w 5998029"/>
              <a:gd name="connsiteY13" fmla="*/ 1704109 h 4626429"/>
              <a:gd name="connsiteX14" fmla="*/ 1917865 w 5998029"/>
              <a:gd name="connsiteY14" fmla="*/ 2600696 h 4626429"/>
              <a:gd name="connsiteX15" fmla="*/ 2677885 w 5998029"/>
              <a:gd name="connsiteY15" fmla="*/ 3408218 h 4626429"/>
              <a:gd name="connsiteX16" fmla="*/ 3342904 w 5998029"/>
              <a:gd name="connsiteY16" fmla="*/ 4091049 h 4626429"/>
              <a:gd name="connsiteX17" fmla="*/ 4310743 w 5998029"/>
              <a:gd name="connsiteY17" fmla="*/ 4423559 h 4626429"/>
              <a:gd name="connsiteX18" fmla="*/ 5391397 w 5998029"/>
              <a:gd name="connsiteY18" fmla="*/ 4524499 h 4626429"/>
              <a:gd name="connsiteX19" fmla="*/ 5943600 w 5998029"/>
              <a:gd name="connsiteY19" fmla="*/ 3811979 h 4626429"/>
              <a:gd name="connsiteX0" fmla="*/ 5943600 w 5998029"/>
              <a:gd name="connsiteY0" fmla="*/ 3811979 h 4626429"/>
              <a:gd name="connsiteX1" fmla="*/ 5717969 w 5998029"/>
              <a:gd name="connsiteY1" fmla="*/ 3408218 h 4626429"/>
              <a:gd name="connsiteX2" fmla="*/ 5035137 w 5998029"/>
              <a:gd name="connsiteY2" fmla="*/ 3081647 h 4626429"/>
              <a:gd name="connsiteX3" fmla="*/ 4910446 w 5998029"/>
              <a:gd name="connsiteY3" fmla="*/ 2576946 h 4626429"/>
              <a:gd name="connsiteX4" fmla="*/ 4150426 w 5998029"/>
              <a:gd name="connsiteY4" fmla="*/ 1626920 h 4626429"/>
              <a:gd name="connsiteX5" fmla="*/ 2933205 w 5998029"/>
              <a:gd name="connsiteY5" fmla="*/ 985652 h 4626429"/>
              <a:gd name="connsiteX6" fmla="*/ 2381002 w 5998029"/>
              <a:gd name="connsiteY6" fmla="*/ 344385 h 4626429"/>
              <a:gd name="connsiteX7" fmla="*/ 2286000 w 5998029"/>
              <a:gd name="connsiteY7" fmla="*/ 178130 h 4626429"/>
              <a:gd name="connsiteX8" fmla="*/ 1793174 w 5998029"/>
              <a:gd name="connsiteY8" fmla="*/ 0 h 4626429"/>
              <a:gd name="connsiteX9" fmla="*/ 1205345 w 5998029"/>
              <a:gd name="connsiteY9" fmla="*/ 0 h 4626429"/>
              <a:gd name="connsiteX10" fmla="*/ 433449 w 5998029"/>
              <a:gd name="connsiteY10" fmla="*/ 83127 h 4626429"/>
              <a:gd name="connsiteX11" fmla="*/ 0 w 5998029"/>
              <a:gd name="connsiteY11" fmla="*/ 290946 h 4626429"/>
              <a:gd name="connsiteX12" fmla="*/ 95002 w 5998029"/>
              <a:gd name="connsiteY12" fmla="*/ 629392 h 4626429"/>
              <a:gd name="connsiteX13" fmla="*/ 831272 w 5998029"/>
              <a:gd name="connsiteY13" fmla="*/ 1704109 h 4626429"/>
              <a:gd name="connsiteX14" fmla="*/ 1917865 w 5998029"/>
              <a:gd name="connsiteY14" fmla="*/ 2600696 h 4626429"/>
              <a:gd name="connsiteX15" fmla="*/ 2677885 w 5998029"/>
              <a:gd name="connsiteY15" fmla="*/ 3408218 h 4626429"/>
              <a:gd name="connsiteX16" fmla="*/ 3342904 w 5998029"/>
              <a:gd name="connsiteY16" fmla="*/ 4091049 h 4626429"/>
              <a:gd name="connsiteX17" fmla="*/ 4310743 w 5998029"/>
              <a:gd name="connsiteY17" fmla="*/ 4423559 h 4626429"/>
              <a:gd name="connsiteX18" fmla="*/ 5391397 w 5998029"/>
              <a:gd name="connsiteY18" fmla="*/ 4524499 h 4626429"/>
              <a:gd name="connsiteX19" fmla="*/ 5943600 w 5998029"/>
              <a:gd name="connsiteY19" fmla="*/ 3811979 h 4626429"/>
              <a:gd name="connsiteX0" fmla="*/ 5943600 w 5998029"/>
              <a:gd name="connsiteY0" fmla="*/ 3811979 h 4626429"/>
              <a:gd name="connsiteX1" fmla="*/ 5717969 w 5998029"/>
              <a:gd name="connsiteY1" fmla="*/ 3408218 h 4626429"/>
              <a:gd name="connsiteX2" fmla="*/ 5035137 w 5998029"/>
              <a:gd name="connsiteY2" fmla="*/ 3081647 h 4626429"/>
              <a:gd name="connsiteX3" fmla="*/ 4910446 w 5998029"/>
              <a:gd name="connsiteY3" fmla="*/ 2576946 h 4626429"/>
              <a:gd name="connsiteX4" fmla="*/ 4150426 w 5998029"/>
              <a:gd name="connsiteY4" fmla="*/ 1626920 h 4626429"/>
              <a:gd name="connsiteX5" fmla="*/ 2933205 w 5998029"/>
              <a:gd name="connsiteY5" fmla="*/ 985652 h 4626429"/>
              <a:gd name="connsiteX6" fmla="*/ 2381002 w 5998029"/>
              <a:gd name="connsiteY6" fmla="*/ 344385 h 4626429"/>
              <a:gd name="connsiteX7" fmla="*/ 2286000 w 5998029"/>
              <a:gd name="connsiteY7" fmla="*/ 178130 h 4626429"/>
              <a:gd name="connsiteX8" fmla="*/ 1793174 w 5998029"/>
              <a:gd name="connsiteY8" fmla="*/ 0 h 4626429"/>
              <a:gd name="connsiteX9" fmla="*/ 1205345 w 5998029"/>
              <a:gd name="connsiteY9" fmla="*/ 0 h 4626429"/>
              <a:gd name="connsiteX10" fmla="*/ 433449 w 5998029"/>
              <a:gd name="connsiteY10" fmla="*/ 83127 h 4626429"/>
              <a:gd name="connsiteX11" fmla="*/ 0 w 5998029"/>
              <a:gd name="connsiteY11" fmla="*/ 290946 h 4626429"/>
              <a:gd name="connsiteX12" fmla="*/ 95002 w 5998029"/>
              <a:gd name="connsiteY12" fmla="*/ 629392 h 4626429"/>
              <a:gd name="connsiteX13" fmla="*/ 831272 w 5998029"/>
              <a:gd name="connsiteY13" fmla="*/ 1704109 h 4626429"/>
              <a:gd name="connsiteX14" fmla="*/ 1917865 w 5998029"/>
              <a:gd name="connsiteY14" fmla="*/ 2600696 h 4626429"/>
              <a:gd name="connsiteX15" fmla="*/ 2677885 w 5998029"/>
              <a:gd name="connsiteY15" fmla="*/ 3408218 h 4626429"/>
              <a:gd name="connsiteX16" fmla="*/ 3111335 w 5998029"/>
              <a:gd name="connsiteY16" fmla="*/ 3901044 h 4626429"/>
              <a:gd name="connsiteX17" fmla="*/ 3342904 w 5998029"/>
              <a:gd name="connsiteY17" fmla="*/ 4091049 h 4626429"/>
              <a:gd name="connsiteX18" fmla="*/ 4310743 w 5998029"/>
              <a:gd name="connsiteY18" fmla="*/ 4423559 h 4626429"/>
              <a:gd name="connsiteX19" fmla="*/ 5391397 w 5998029"/>
              <a:gd name="connsiteY19" fmla="*/ 4524499 h 4626429"/>
              <a:gd name="connsiteX20" fmla="*/ 5943600 w 5998029"/>
              <a:gd name="connsiteY20" fmla="*/ 3811979 h 4626429"/>
              <a:gd name="connsiteX0" fmla="*/ 5943600 w 5998029"/>
              <a:gd name="connsiteY0" fmla="*/ 3811979 h 4626429"/>
              <a:gd name="connsiteX1" fmla="*/ 5717969 w 5998029"/>
              <a:gd name="connsiteY1" fmla="*/ 3408218 h 4626429"/>
              <a:gd name="connsiteX2" fmla="*/ 5035137 w 5998029"/>
              <a:gd name="connsiteY2" fmla="*/ 3081647 h 4626429"/>
              <a:gd name="connsiteX3" fmla="*/ 4910446 w 5998029"/>
              <a:gd name="connsiteY3" fmla="*/ 2576946 h 4626429"/>
              <a:gd name="connsiteX4" fmla="*/ 4150426 w 5998029"/>
              <a:gd name="connsiteY4" fmla="*/ 1626920 h 4626429"/>
              <a:gd name="connsiteX5" fmla="*/ 2933205 w 5998029"/>
              <a:gd name="connsiteY5" fmla="*/ 985652 h 4626429"/>
              <a:gd name="connsiteX6" fmla="*/ 2381002 w 5998029"/>
              <a:gd name="connsiteY6" fmla="*/ 344385 h 4626429"/>
              <a:gd name="connsiteX7" fmla="*/ 2286000 w 5998029"/>
              <a:gd name="connsiteY7" fmla="*/ 178130 h 4626429"/>
              <a:gd name="connsiteX8" fmla="*/ 1793174 w 5998029"/>
              <a:gd name="connsiteY8" fmla="*/ 0 h 4626429"/>
              <a:gd name="connsiteX9" fmla="*/ 1205345 w 5998029"/>
              <a:gd name="connsiteY9" fmla="*/ 0 h 4626429"/>
              <a:gd name="connsiteX10" fmla="*/ 433449 w 5998029"/>
              <a:gd name="connsiteY10" fmla="*/ 83127 h 4626429"/>
              <a:gd name="connsiteX11" fmla="*/ 0 w 5998029"/>
              <a:gd name="connsiteY11" fmla="*/ 290946 h 4626429"/>
              <a:gd name="connsiteX12" fmla="*/ 95002 w 5998029"/>
              <a:gd name="connsiteY12" fmla="*/ 629392 h 4626429"/>
              <a:gd name="connsiteX13" fmla="*/ 831272 w 5998029"/>
              <a:gd name="connsiteY13" fmla="*/ 1704109 h 4626429"/>
              <a:gd name="connsiteX14" fmla="*/ 1917865 w 5998029"/>
              <a:gd name="connsiteY14" fmla="*/ 2600696 h 4626429"/>
              <a:gd name="connsiteX15" fmla="*/ 2677885 w 5998029"/>
              <a:gd name="connsiteY15" fmla="*/ 3408218 h 4626429"/>
              <a:gd name="connsiteX16" fmla="*/ 3111335 w 5998029"/>
              <a:gd name="connsiteY16" fmla="*/ 3901044 h 4626429"/>
              <a:gd name="connsiteX17" fmla="*/ 3669475 w 5998029"/>
              <a:gd name="connsiteY17" fmla="*/ 4376057 h 4626429"/>
              <a:gd name="connsiteX18" fmla="*/ 4310743 w 5998029"/>
              <a:gd name="connsiteY18" fmla="*/ 4423559 h 4626429"/>
              <a:gd name="connsiteX19" fmla="*/ 5391397 w 5998029"/>
              <a:gd name="connsiteY19" fmla="*/ 4524499 h 4626429"/>
              <a:gd name="connsiteX20" fmla="*/ 5943600 w 5998029"/>
              <a:gd name="connsiteY20" fmla="*/ 3811979 h 4626429"/>
              <a:gd name="connsiteX0" fmla="*/ 5943600 w 5998029"/>
              <a:gd name="connsiteY0" fmla="*/ 3811979 h 4626429"/>
              <a:gd name="connsiteX1" fmla="*/ 5717969 w 5998029"/>
              <a:gd name="connsiteY1" fmla="*/ 3408218 h 4626429"/>
              <a:gd name="connsiteX2" fmla="*/ 5035137 w 5998029"/>
              <a:gd name="connsiteY2" fmla="*/ 3081647 h 4626429"/>
              <a:gd name="connsiteX3" fmla="*/ 4910446 w 5998029"/>
              <a:gd name="connsiteY3" fmla="*/ 2576946 h 4626429"/>
              <a:gd name="connsiteX4" fmla="*/ 4150426 w 5998029"/>
              <a:gd name="connsiteY4" fmla="*/ 1626920 h 4626429"/>
              <a:gd name="connsiteX5" fmla="*/ 2933205 w 5998029"/>
              <a:gd name="connsiteY5" fmla="*/ 985652 h 4626429"/>
              <a:gd name="connsiteX6" fmla="*/ 2381002 w 5998029"/>
              <a:gd name="connsiteY6" fmla="*/ 344385 h 4626429"/>
              <a:gd name="connsiteX7" fmla="*/ 2286000 w 5998029"/>
              <a:gd name="connsiteY7" fmla="*/ 178130 h 4626429"/>
              <a:gd name="connsiteX8" fmla="*/ 1793174 w 5998029"/>
              <a:gd name="connsiteY8" fmla="*/ 0 h 4626429"/>
              <a:gd name="connsiteX9" fmla="*/ 1205345 w 5998029"/>
              <a:gd name="connsiteY9" fmla="*/ 0 h 4626429"/>
              <a:gd name="connsiteX10" fmla="*/ 433449 w 5998029"/>
              <a:gd name="connsiteY10" fmla="*/ 83127 h 4626429"/>
              <a:gd name="connsiteX11" fmla="*/ 0 w 5998029"/>
              <a:gd name="connsiteY11" fmla="*/ 290946 h 4626429"/>
              <a:gd name="connsiteX12" fmla="*/ 95002 w 5998029"/>
              <a:gd name="connsiteY12" fmla="*/ 629392 h 4626429"/>
              <a:gd name="connsiteX13" fmla="*/ 831272 w 5998029"/>
              <a:gd name="connsiteY13" fmla="*/ 1704109 h 4626429"/>
              <a:gd name="connsiteX14" fmla="*/ 1917865 w 5998029"/>
              <a:gd name="connsiteY14" fmla="*/ 2600696 h 4626429"/>
              <a:gd name="connsiteX15" fmla="*/ 2677885 w 5998029"/>
              <a:gd name="connsiteY15" fmla="*/ 3408218 h 4626429"/>
              <a:gd name="connsiteX16" fmla="*/ 3111335 w 5998029"/>
              <a:gd name="connsiteY16" fmla="*/ 3901044 h 4626429"/>
              <a:gd name="connsiteX17" fmla="*/ 3669475 w 5998029"/>
              <a:gd name="connsiteY17" fmla="*/ 4376057 h 4626429"/>
              <a:gd name="connsiteX18" fmla="*/ 4328556 w 5998029"/>
              <a:gd name="connsiteY18" fmla="*/ 4168239 h 4626429"/>
              <a:gd name="connsiteX19" fmla="*/ 5391397 w 5998029"/>
              <a:gd name="connsiteY19" fmla="*/ 4524499 h 4626429"/>
              <a:gd name="connsiteX20" fmla="*/ 5943600 w 5998029"/>
              <a:gd name="connsiteY20" fmla="*/ 3811979 h 4626429"/>
              <a:gd name="connsiteX0" fmla="*/ 5943600 w 5998029"/>
              <a:gd name="connsiteY0" fmla="*/ 3811979 h 4629398"/>
              <a:gd name="connsiteX1" fmla="*/ 5717969 w 5998029"/>
              <a:gd name="connsiteY1" fmla="*/ 3408218 h 4629398"/>
              <a:gd name="connsiteX2" fmla="*/ 5035137 w 5998029"/>
              <a:gd name="connsiteY2" fmla="*/ 3081647 h 4629398"/>
              <a:gd name="connsiteX3" fmla="*/ 4910446 w 5998029"/>
              <a:gd name="connsiteY3" fmla="*/ 2576946 h 4629398"/>
              <a:gd name="connsiteX4" fmla="*/ 4150426 w 5998029"/>
              <a:gd name="connsiteY4" fmla="*/ 1626920 h 4629398"/>
              <a:gd name="connsiteX5" fmla="*/ 2933205 w 5998029"/>
              <a:gd name="connsiteY5" fmla="*/ 985652 h 4629398"/>
              <a:gd name="connsiteX6" fmla="*/ 2381002 w 5998029"/>
              <a:gd name="connsiteY6" fmla="*/ 344385 h 4629398"/>
              <a:gd name="connsiteX7" fmla="*/ 2286000 w 5998029"/>
              <a:gd name="connsiteY7" fmla="*/ 178130 h 4629398"/>
              <a:gd name="connsiteX8" fmla="*/ 1793174 w 5998029"/>
              <a:gd name="connsiteY8" fmla="*/ 0 h 4629398"/>
              <a:gd name="connsiteX9" fmla="*/ 1205345 w 5998029"/>
              <a:gd name="connsiteY9" fmla="*/ 0 h 4629398"/>
              <a:gd name="connsiteX10" fmla="*/ 433449 w 5998029"/>
              <a:gd name="connsiteY10" fmla="*/ 83127 h 4629398"/>
              <a:gd name="connsiteX11" fmla="*/ 0 w 5998029"/>
              <a:gd name="connsiteY11" fmla="*/ 290946 h 4629398"/>
              <a:gd name="connsiteX12" fmla="*/ 95002 w 5998029"/>
              <a:gd name="connsiteY12" fmla="*/ 629392 h 4629398"/>
              <a:gd name="connsiteX13" fmla="*/ 831272 w 5998029"/>
              <a:gd name="connsiteY13" fmla="*/ 1704109 h 4629398"/>
              <a:gd name="connsiteX14" fmla="*/ 1917865 w 5998029"/>
              <a:gd name="connsiteY14" fmla="*/ 2600696 h 4629398"/>
              <a:gd name="connsiteX15" fmla="*/ 2677885 w 5998029"/>
              <a:gd name="connsiteY15" fmla="*/ 3408218 h 4629398"/>
              <a:gd name="connsiteX16" fmla="*/ 3111335 w 5998029"/>
              <a:gd name="connsiteY16" fmla="*/ 3901044 h 4629398"/>
              <a:gd name="connsiteX17" fmla="*/ 3669475 w 5998029"/>
              <a:gd name="connsiteY17" fmla="*/ 4376057 h 4629398"/>
              <a:gd name="connsiteX18" fmla="*/ 4328556 w 5998029"/>
              <a:gd name="connsiteY18" fmla="*/ 4168239 h 4629398"/>
              <a:gd name="connsiteX19" fmla="*/ 4934197 w 5998029"/>
              <a:gd name="connsiteY19" fmla="*/ 4441372 h 4629398"/>
              <a:gd name="connsiteX20" fmla="*/ 5391397 w 5998029"/>
              <a:gd name="connsiteY20" fmla="*/ 4524499 h 4629398"/>
              <a:gd name="connsiteX21" fmla="*/ 5943600 w 5998029"/>
              <a:gd name="connsiteY21" fmla="*/ 3811979 h 4629398"/>
              <a:gd name="connsiteX0" fmla="*/ 5943600 w 5998029"/>
              <a:gd name="connsiteY0" fmla="*/ 3811979 h 4629398"/>
              <a:gd name="connsiteX1" fmla="*/ 5717969 w 5998029"/>
              <a:gd name="connsiteY1" fmla="*/ 3408218 h 4629398"/>
              <a:gd name="connsiteX2" fmla="*/ 5035137 w 5998029"/>
              <a:gd name="connsiteY2" fmla="*/ 3081647 h 4629398"/>
              <a:gd name="connsiteX3" fmla="*/ 4910446 w 5998029"/>
              <a:gd name="connsiteY3" fmla="*/ 2576946 h 4629398"/>
              <a:gd name="connsiteX4" fmla="*/ 4150426 w 5998029"/>
              <a:gd name="connsiteY4" fmla="*/ 1626920 h 4629398"/>
              <a:gd name="connsiteX5" fmla="*/ 2933205 w 5998029"/>
              <a:gd name="connsiteY5" fmla="*/ 985652 h 4629398"/>
              <a:gd name="connsiteX6" fmla="*/ 2381002 w 5998029"/>
              <a:gd name="connsiteY6" fmla="*/ 344385 h 4629398"/>
              <a:gd name="connsiteX7" fmla="*/ 2286000 w 5998029"/>
              <a:gd name="connsiteY7" fmla="*/ 178130 h 4629398"/>
              <a:gd name="connsiteX8" fmla="*/ 1793174 w 5998029"/>
              <a:gd name="connsiteY8" fmla="*/ 0 h 4629398"/>
              <a:gd name="connsiteX9" fmla="*/ 1205345 w 5998029"/>
              <a:gd name="connsiteY9" fmla="*/ 0 h 4629398"/>
              <a:gd name="connsiteX10" fmla="*/ 433449 w 5998029"/>
              <a:gd name="connsiteY10" fmla="*/ 83127 h 4629398"/>
              <a:gd name="connsiteX11" fmla="*/ 0 w 5998029"/>
              <a:gd name="connsiteY11" fmla="*/ 290946 h 4629398"/>
              <a:gd name="connsiteX12" fmla="*/ 95002 w 5998029"/>
              <a:gd name="connsiteY12" fmla="*/ 629392 h 4629398"/>
              <a:gd name="connsiteX13" fmla="*/ 831272 w 5998029"/>
              <a:gd name="connsiteY13" fmla="*/ 1704109 h 4629398"/>
              <a:gd name="connsiteX14" fmla="*/ 1917865 w 5998029"/>
              <a:gd name="connsiteY14" fmla="*/ 2600696 h 4629398"/>
              <a:gd name="connsiteX15" fmla="*/ 2677885 w 5998029"/>
              <a:gd name="connsiteY15" fmla="*/ 3408218 h 4629398"/>
              <a:gd name="connsiteX16" fmla="*/ 3111335 w 5998029"/>
              <a:gd name="connsiteY16" fmla="*/ 3901044 h 4629398"/>
              <a:gd name="connsiteX17" fmla="*/ 3669475 w 5998029"/>
              <a:gd name="connsiteY17" fmla="*/ 4376057 h 4629398"/>
              <a:gd name="connsiteX18" fmla="*/ 4328556 w 5998029"/>
              <a:gd name="connsiteY18" fmla="*/ 4168239 h 4629398"/>
              <a:gd name="connsiteX19" fmla="*/ 4934197 w 5998029"/>
              <a:gd name="connsiteY19" fmla="*/ 4441372 h 4629398"/>
              <a:gd name="connsiteX20" fmla="*/ 5391397 w 5998029"/>
              <a:gd name="connsiteY20" fmla="*/ 4524499 h 4629398"/>
              <a:gd name="connsiteX21" fmla="*/ 5943600 w 5998029"/>
              <a:gd name="connsiteY21" fmla="*/ 3811979 h 4629398"/>
              <a:gd name="connsiteX0" fmla="*/ 5943600 w 5998029"/>
              <a:gd name="connsiteY0" fmla="*/ 3811979 h 4629398"/>
              <a:gd name="connsiteX1" fmla="*/ 5717969 w 5998029"/>
              <a:gd name="connsiteY1" fmla="*/ 3408218 h 4629398"/>
              <a:gd name="connsiteX2" fmla="*/ 5035137 w 5998029"/>
              <a:gd name="connsiteY2" fmla="*/ 3081647 h 4629398"/>
              <a:gd name="connsiteX3" fmla="*/ 4910446 w 5998029"/>
              <a:gd name="connsiteY3" fmla="*/ 2576946 h 4629398"/>
              <a:gd name="connsiteX4" fmla="*/ 4150426 w 5998029"/>
              <a:gd name="connsiteY4" fmla="*/ 1626920 h 4629398"/>
              <a:gd name="connsiteX5" fmla="*/ 2933205 w 5998029"/>
              <a:gd name="connsiteY5" fmla="*/ 985652 h 4629398"/>
              <a:gd name="connsiteX6" fmla="*/ 2381002 w 5998029"/>
              <a:gd name="connsiteY6" fmla="*/ 344385 h 4629398"/>
              <a:gd name="connsiteX7" fmla="*/ 2286000 w 5998029"/>
              <a:gd name="connsiteY7" fmla="*/ 178130 h 4629398"/>
              <a:gd name="connsiteX8" fmla="*/ 1793174 w 5998029"/>
              <a:gd name="connsiteY8" fmla="*/ 0 h 4629398"/>
              <a:gd name="connsiteX9" fmla="*/ 1205345 w 5998029"/>
              <a:gd name="connsiteY9" fmla="*/ 0 h 4629398"/>
              <a:gd name="connsiteX10" fmla="*/ 433449 w 5998029"/>
              <a:gd name="connsiteY10" fmla="*/ 83127 h 4629398"/>
              <a:gd name="connsiteX11" fmla="*/ 0 w 5998029"/>
              <a:gd name="connsiteY11" fmla="*/ 290946 h 4629398"/>
              <a:gd name="connsiteX12" fmla="*/ 95002 w 5998029"/>
              <a:gd name="connsiteY12" fmla="*/ 629392 h 4629398"/>
              <a:gd name="connsiteX13" fmla="*/ 831272 w 5998029"/>
              <a:gd name="connsiteY13" fmla="*/ 1704109 h 4629398"/>
              <a:gd name="connsiteX14" fmla="*/ 1917865 w 5998029"/>
              <a:gd name="connsiteY14" fmla="*/ 2600696 h 4629398"/>
              <a:gd name="connsiteX15" fmla="*/ 2677885 w 5998029"/>
              <a:gd name="connsiteY15" fmla="*/ 3408218 h 4629398"/>
              <a:gd name="connsiteX16" fmla="*/ 3111335 w 5998029"/>
              <a:gd name="connsiteY16" fmla="*/ 3901044 h 4629398"/>
              <a:gd name="connsiteX17" fmla="*/ 3669475 w 5998029"/>
              <a:gd name="connsiteY17" fmla="*/ 4376057 h 4629398"/>
              <a:gd name="connsiteX18" fmla="*/ 4328556 w 5998029"/>
              <a:gd name="connsiteY18" fmla="*/ 4168239 h 4629398"/>
              <a:gd name="connsiteX19" fmla="*/ 4756067 w 5998029"/>
              <a:gd name="connsiteY19" fmla="*/ 4471060 h 4629398"/>
              <a:gd name="connsiteX20" fmla="*/ 5391397 w 5998029"/>
              <a:gd name="connsiteY20" fmla="*/ 4524499 h 4629398"/>
              <a:gd name="connsiteX21" fmla="*/ 5943600 w 5998029"/>
              <a:gd name="connsiteY21" fmla="*/ 3811979 h 4629398"/>
              <a:gd name="connsiteX0" fmla="*/ 5943600 w 5998029"/>
              <a:gd name="connsiteY0" fmla="*/ 3811979 h 4587834"/>
              <a:gd name="connsiteX1" fmla="*/ 5717969 w 5998029"/>
              <a:gd name="connsiteY1" fmla="*/ 3408218 h 4587834"/>
              <a:gd name="connsiteX2" fmla="*/ 5035137 w 5998029"/>
              <a:gd name="connsiteY2" fmla="*/ 3081647 h 4587834"/>
              <a:gd name="connsiteX3" fmla="*/ 4910446 w 5998029"/>
              <a:gd name="connsiteY3" fmla="*/ 2576946 h 4587834"/>
              <a:gd name="connsiteX4" fmla="*/ 4150426 w 5998029"/>
              <a:gd name="connsiteY4" fmla="*/ 1626920 h 4587834"/>
              <a:gd name="connsiteX5" fmla="*/ 2933205 w 5998029"/>
              <a:gd name="connsiteY5" fmla="*/ 985652 h 4587834"/>
              <a:gd name="connsiteX6" fmla="*/ 2381002 w 5998029"/>
              <a:gd name="connsiteY6" fmla="*/ 344385 h 4587834"/>
              <a:gd name="connsiteX7" fmla="*/ 2286000 w 5998029"/>
              <a:gd name="connsiteY7" fmla="*/ 178130 h 4587834"/>
              <a:gd name="connsiteX8" fmla="*/ 1793174 w 5998029"/>
              <a:gd name="connsiteY8" fmla="*/ 0 h 4587834"/>
              <a:gd name="connsiteX9" fmla="*/ 1205345 w 5998029"/>
              <a:gd name="connsiteY9" fmla="*/ 0 h 4587834"/>
              <a:gd name="connsiteX10" fmla="*/ 433449 w 5998029"/>
              <a:gd name="connsiteY10" fmla="*/ 83127 h 4587834"/>
              <a:gd name="connsiteX11" fmla="*/ 0 w 5998029"/>
              <a:gd name="connsiteY11" fmla="*/ 290946 h 4587834"/>
              <a:gd name="connsiteX12" fmla="*/ 95002 w 5998029"/>
              <a:gd name="connsiteY12" fmla="*/ 629392 h 4587834"/>
              <a:gd name="connsiteX13" fmla="*/ 831272 w 5998029"/>
              <a:gd name="connsiteY13" fmla="*/ 1704109 h 4587834"/>
              <a:gd name="connsiteX14" fmla="*/ 1917865 w 5998029"/>
              <a:gd name="connsiteY14" fmla="*/ 2600696 h 4587834"/>
              <a:gd name="connsiteX15" fmla="*/ 2677885 w 5998029"/>
              <a:gd name="connsiteY15" fmla="*/ 3408218 h 4587834"/>
              <a:gd name="connsiteX16" fmla="*/ 3111335 w 5998029"/>
              <a:gd name="connsiteY16" fmla="*/ 3901044 h 4587834"/>
              <a:gd name="connsiteX17" fmla="*/ 3669475 w 5998029"/>
              <a:gd name="connsiteY17" fmla="*/ 4376057 h 4587834"/>
              <a:gd name="connsiteX18" fmla="*/ 4328556 w 5998029"/>
              <a:gd name="connsiteY18" fmla="*/ 4168239 h 4587834"/>
              <a:gd name="connsiteX19" fmla="*/ 4756067 w 5998029"/>
              <a:gd name="connsiteY19" fmla="*/ 4471060 h 4587834"/>
              <a:gd name="connsiteX20" fmla="*/ 5438899 w 5998029"/>
              <a:gd name="connsiteY20" fmla="*/ 4482935 h 4587834"/>
              <a:gd name="connsiteX21" fmla="*/ 5943600 w 5998029"/>
              <a:gd name="connsiteY21" fmla="*/ 3811979 h 4587834"/>
              <a:gd name="connsiteX0" fmla="*/ 5943600 w 5998029"/>
              <a:gd name="connsiteY0" fmla="*/ 3811979 h 4587834"/>
              <a:gd name="connsiteX1" fmla="*/ 5717969 w 5998029"/>
              <a:gd name="connsiteY1" fmla="*/ 3408218 h 4587834"/>
              <a:gd name="connsiteX2" fmla="*/ 5035137 w 5998029"/>
              <a:gd name="connsiteY2" fmla="*/ 3081647 h 4587834"/>
              <a:gd name="connsiteX3" fmla="*/ 4910446 w 5998029"/>
              <a:gd name="connsiteY3" fmla="*/ 2576946 h 4587834"/>
              <a:gd name="connsiteX4" fmla="*/ 4150426 w 5998029"/>
              <a:gd name="connsiteY4" fmla="*/ 1626920 h 4587834"/>
              <a:gd name="connsiteX5" fmla="*/ 2933205 w 5998029"/>
              <a:gd name="connsiteY5" fmla="*/ 985652 h 4587834"/>
              <a:gd name="connsiteX6" fmla="*/ 2381002 w 5998029"/>
              <a:gd name="connsiteY6" fmla="*/ 344385 h 4587834"/>
              <a:gd name="connsiteX7" fmla="*/ 2286000 w 5998029"/>
              <a:gd name="connsiteY7" fmla="*/ 178130 h 4587834"/>
              <a:gd name="connsiteX8" fmla="*/ 1793174 w 5998029"/>
              <a:gd name="connsiteY8" fmla="*/ 0 h 4587834"/>
              <a:gd name="connsiteX9" fmla="*/ 1205345 w 5998029"/>
              <a:gd name="connsiteY9" fmla="*/ 0 h 4587834"/>
              <a:gd name="connsiteX10" fmla="*/ 433449 w 5998029"/>
              <a:gd name="connsiteY10" fmla="*/ 83127 h 4587834"/>
              <a:gd name="connsiteX11" fmla="*/ 0 w 5998029"/>
              <a:gd name="connsiteY11" fmla="*/ 290946 h 4587834"/>
              <a:gd name="connsiteX12" fmla="*/ 95002 w 5998029"/>
              <a:gd name="connsiteY12" fmla="*/ 629392 h 4587834"/>
              <a:gd name="connsiteX13" fmla="*/ 831272 w 5998029"/>
              <a:gd name="connsiteY13" fmla="*/ 1704109 h 4587834"/>
              <a:gd name="connsiteX14" fmla="*/ 1917865 w 5998029"/>
              <a:gd name="connsiteY14" fmla="*/ 2600696 h 4587834"/>
              <a:gd name="connsiteX15" fmla="*/ 2677885 w 5998029"/>
              <a:gd name="connsiteY15" fmla="*/ 3408218 h 4587834"/>
              <a:gd name="connsiteX16" fmla="*/ 3111335 w 5998029"/>
              <a:gd name="connsiteY16" fmla="*/ 3901044 h 4587834"/>
              <a:gd name="connsiteX17" fmla="*/ 3669475 w 5998029"/>
              <a:gd name="connsiteY17" fmla="*/ 4376057 h 4587834"/>
              <a:gd name="connsiteX18" fmla="*/ 4013859 w 5998029"/>
              <a:gd name="connsiteY18" fmla="*/ 3877294 h 4587834"/>
              <a:gd name="connsiteX19" fmla="*/ 4756067 w 5998029"/>
              <a:gd name="connsiteY19" fmla="*/ 4471060 h 4587834"/>
              <a:gd name="connsiteX20" fmla="*/ 5438899 w 5998029"/>
              <a:gd name="connsiteY20" fmla="*/ 4482935 h 4587834"/>
              <a:gd name="connsiteX21" fmla="*/ 5943600 w 5998029"/>
              <a:gd name="connsiteY21" fmla="*/ 3811979 h 4587834"/>
              <a:gd name="connsiteX0" fmla="*/ 5943600 w 5998029"/>
              <a:gd name="connsiteY0" fmla="*/ 3811979 h 4530437"/>
              <a:gd name="connsiteX1" fmla="*/ 5717969 w 5998029"/>
              <a:gd name="connsiteY1" fmla="*/ 3408218 h 4530437"/>
              <a:gd name="connsiteX2" fmla="*/ 5035137 w 5998029"/>
              <a:gd name="connsiteY2" fmla="*/ 3081647 h 4530437"/>
              <a:gd name="connsiteX3" fmla="*/ 4910446 w 5998029"/>
              <a:gd name="connsiteY3" fmla="*/ 2576946 h 4530437"/>
              <a:gd name="connsiteX4" fmla="*/ 4150426 w 5998029"/>
              <a:gd name="connsiteY4" fmla="*/ 1626920 h 4530437"/>
              <a:gd name="connsiteX5" fmla="*/ 2933205 w 5998029"/>
              <a:gd name="connsiteY5" fmla="*/ 985652 h 4530437"/>
              <a:gd name="connsiteX6" fmla="*/ 2381002 w 5998029"/>
              <a:gd name="connsiteY6" fmla="*/ 344385 h 4530437"/>
              <a:gd name="connsiteX7" fmla="*/ 2286000 w 5998029"/>
              <a:gd name="connsiteY7" fmla="*/ 178130 h 4530437"/>
              <a:gd name="connsiteX8" fmla="*/ 1793174 w 5998029"/>
              <a:gd name="connsiteY8" fmla="*/ 0 h 4530437"/>
              <a:gd name="connsiteX9" fmla="*/ 1205345 w 5998029"/>
              <a:gd name="connsiteY9" fmla="*/ 0 h 4530437"/>
              <a:gd name="connsiteX10" fmla="*/ 433449 w 5998029"/>
              <a:gd name="connsiteY10" fmla="*/ 83127 h 4530437"/>
              <a:gd name="connsiteX11" fmla="*/ 0 w 5998029"/>
              <a:gd name="connsiteY11" fmla="*/ 290946 h 4530437"/>
              <a:gd name="connsiteX12" fmla="*/ 95002 w 5998029"/>
              <a:gd name="connsiteY12" fmla="*/ 629392 h 4530437"/>
              <a:gd name="connsiteX13" fmla="*/ 831272 w 5998029"/>
              <a:gd name="connsiteY13" fmla="*/ 1704109 h 4530437"/>
              <a:gd name="connsiteX14" fmla="*/ 1917865 w 5998029"/>
              <a:gd name="connsiteY14" fmla="*/ 2600696 h 4530437"/>
              <a:gd name="connsiteX15" fmla="*/ 2677885 w 5998029"/>
              <a:gd name="connsiteY15" fmla="*/ 3408218 h 4530437"/>
              <a:gd name="connsiteX16" fmla="*/ 3111335 w 5998029"/>
              <a:gd name="connsiteY16" fmla="*/ 3901044 h 4530437"/>
              <a:gd name="connsiteX17" fmla="*/ 3669475 w 5998029"/>
              <a:gd name="connsiteY17" fmla="*/ 4376057 h 4530437"/>
              <a:gd name="connsiteX18" fmla="*/ 4013859 w 5998029"/>
              <a:gd name="connsiteY18" fmla="*/ 3877294 h 4530437"/>
              <a:gd name="connsiteX19" fmla="*/ 4756067 w 5998029"/>
              <a:gd name="connsiteY19" fmla="*/ 4471060 h 4530437"/>
              <a:gd name="connsiteX20" fmla="*/ 5510151 w 5998029"/>
              <a:gd name="connsiteY20" fmla="*/ 4405745 h 4530437"/>
              <a:gd name="connsiteX21" fmla="*/ 5943600 w 5998029"/>
              <a:gd name="connsiteY21" fmla="*/ 3811979 h 4530437"/>
              <a:gd name="connsiteX0" fmla="*/ 5943600 w 5998029"/>
              <a:gd name="connsiteY0" fmla="*/ 3811979 h 4530437"/>
              <a:gd name="connsiteX1" fmla="*/ 5717969 w 5998029"/>
              <a:gd name="connsiteY1" fmla="*/ 3408218 h 4530437"/>
              <a:gd name="connsiteX2" fmla="*/ 5035137 w 5998029"/>
              <a:gd name="connsiteY2" fmla="*/ 3081647 h 4530437"/>
              <a:gd name="connsiteX3" fmla="*/ 4910446 w 5998029"/>
              <a:gd name="connsiteY3" fmla="*/ 2576946 h 4530437"/>
              <a:gd name="connsiteX4" fmla="*/ 4150426 w 5998029"/>
              <a:gd name="connsiteY4" fmla="*/ 1626920 h 4530437"/>
              <a:gd name="connsiteX5" fmla="*/ 2933205 w 5998029"/>
              <a:gd name="connsiteY5" fmla="*/ 985652 h 4530437"/>
              <a:gd name="connsiteX6" fmla="*/ 2381002 w 5998029"/>
              <a:gd name="connsiteY6" fmla="*/ 344385 h 4530437"/>
              <a:gd name="connsiteX7" fmla="*/ 2286000 w 5998029"/>
              <a:gd name="connsiteY7" fmla="*/ 178130 h 4530437"/>
              <a:gd name="connsiteX8" fmla="*/ 1793174 w 5998029"/>
              <a:gd name="connsiteY8" fmla="*/ 0 h 4530437"/>
              <a:gd name="connsiteX9" fmla="*/ 1205345 w 5998029"/>
              <a:gd name="connsiteY9" fmla="*/ 0 h 4530437"/>
              <a:gd name="connsiteX10" fmla="*/ 433449 w 5998029"/>
              <a:gd name="connsiteY10" fmla="*/ 83127 h 4530437"/>
              <a:gd name="connsiteX11" fmla="*/ 0 w 5998029"/>
              <a:gd name="connsiteY11" fmla="*/ 290946 h 4530437"/>
              <a:gd name="connsiteX12" fmla="*/ 95002 w 5998029"/>
              <a:gd name="connsiteY12" fmla="*/ 629392 h 4530437"/>
              <a:gd name="connsiteX13" fmla="*/ 831272 w 5998029"/>
              <a:gd name="connsiteY13" fmla="*/ 1704109 h 4530437"/>
              <a:gd name="connsiteX14" fmla="*/ 1917865 w 5998029"/>
              <a:gd name="connsiteY14" fmla="*/ 2600696 h 4530437"/>
              <a:gd name="connsiteX15" fmla="*/ 2677885 w 5998029"/>
              <a:gd name="connsiteY15" fmla="*/ 3408218 h 4530437"/>
              <a:gd name="connsiteX16" fmla="*/ 3111335 w 5998029"/>
              <a:gd name="connsiteY16" fmla="*/ 3901044 h 4530437"/>
              <a:gd name="connsiteX17" fmla="*/ 3669475 w 5998029"/>
              <a:gd name="connsiteY17" fmla="*/ 4376057 h 4530437"/>
              <a:gd name="connsiteX18" fmla="*/ 4013859 w 5998029"/>
              <a:gd name="connsiteY18" fmla="*/ 3877294 h 4530437"/>
              <a:gd name="connsiteX19" fmla="*/ 4756067 w 5998029"/>
              <a:gd name="connsiteY19" fmla="*/ 4471060 h 4530437"/>
              <a:gd name="connsiteX20" fmla="*/ 5510151 w 5998029"/>
              <a:gd name="connsiteY20" fmla="*/ 4405745 h 4530437"/>
              <a:gd name="connsiteX21" fmla="*/ 5943600 w 5998029"/>
              <a:gd name="connsiteY21" fmla="*/ 3811979 h 4530437"/>
              <a:gd name="connsiteX0" fmla="*/ 5943600 w 5998029"/>
              <a:gd name="connsiteY0" fmla="*/ 3811979 h 4530437"/>
              <a:gd name="connsiteX1" fmla="*/ 5717969 w 5998029"/>
              <a:gd name="connsiteY1" fmla="*/ 3408218 h 4530437"/>
              <a:gd name="connsiteX2" fmla="*/ 5035137 w 5998029"/>
              <a:gd name="connsiteY2" fmla="*/ 3081647 h 4530437"/>
              <a:gd name="connsiteX3" fmla="*/ 4910446 w 5998029"/>
              <a:gd name="connsiteY3" fmla="*/ 2576946 h 4530437"/>
              <a:gd name="connsiteX4" fmla="*/ 4150426 w 5998029"/>
              <a:gd name="connsiteY4" fmla="*/ 1626920 h 4530437"/>
              <a:gd name="connsiteX5" fmla="*/ 2933205 w 5998029"/>
              <a:gd name="connsiteY5" fmla="*/ 985652 h 4530437"/>
              <a:gd name="connsiteX6" fmla="*/ 2381002 w 5998029"/>
              <a:gd name="connsiteY6" fmla="*/ 344385 h 4530437"/>
              <a:gd name="connsiteX7" fmla="*/ 2286000 w 5998029"/>
              <a:gd name="connsiteY7" fmla="*/ 178130 h 4530437"/>
              <a:gd name="connsiteX8" fmla="*/ 1793174 w 5998029"/>
              <a:gd name="connsiteY8" fmla="*/ 0 h 4530437"/>
              <a:gd name="connsiteX9" fmla="*/ 1205345 w 5998029"/>
              <a:gd name="connsiteY9" fmla="*/ 0 h 4530437"/>
              <a:gd name="connsiteX10" fmla="*/ 433449 w 5998029"/>
              <a:gd name="connsiteY10" fmla="*/ 83127 h 4530437"/>
              <a:gd name="connsiteX11" fmla="*/ 0 w 5998029"/>
              <a:gd name="connsiteY11" fmla="*/ 290946 h 4530437"/>
              <a:gd name="connsiteX12" fmla="*/ 95002 w 5998029"/>
              <a:gd name="connsiteY12" fmla="*/ 629392 h 4530437"/>
              <a:gd name="connsiteX13" fmla="*/ 831272 w 5998029"/>
              <a:gd name="connsiteY13" fmla="*/ 1704109 h 4530437"/>
              <a:gd name="connsiteX14" fmla="*/ 1917865 w 5998029"/>
              <a:gd name="connsiteY14" fmla="*/ 2600696 h 4530437"/>
              <a:gd name="connsiteX15" fmla="*/ 2677885 w 5998029"/>
              <a:gd name="connsiteY15" fmla="*/ 3408218 h 4530437"/>
              <a:gd name="connsiteX16" fmla="*/ 3111335 w 5998029"/>
              <a:gd name="connsiteY16" fmla="*/ 3901044 h 4530437"/>
              <a:gd name="connsiteX17" fmla="*/ 3669475 w 5998029"/>
              <a:gd name="connsiteY17" fmla="*/ 4376057 h 4530437"/>
              <a:gd name="connsiteX18" fmla="*/ 4013859 w 5998029"/>
              <a:gd name="connsiteY18" fmla="*/ 3877294 h 4530437"/>
              <a:gd name="connsiteX19" fmla="*/ 4756067 w 5998029"/>
              <a:gd name="connsiteY19" fmla="*/ 4471060 h 4530437"/>
              <a:gd name="connsiteX20" fmla="*/ 5510151 w 5998029"/>
              <a:gd name="connsiteY20" fmla="*/ 4405745 h 4530437"/>
              <a:gd name="connsiteX21" fmla="*/ 5824846 w 5998029"/>
              <a:gd name="connsiteY21" fmla="*/ 4025735 h 4530437"/>
              <a:gd name="connsiteX22" fmla="*/ 5943600 w 5998029"/>
              <a:gd name="connsiteY22" fmla="*/ 3811979 h 4530437"/>
              <a:gd name="connsiteX0" fmla="*/ 5943600 w 5998029"/>
              <a:gd name="connsiteY0" fmla="*/ 3811979 h 4530437"/>
              <a:gd name="connsiteX1" fmla="*/ 5717969 w 5998029"/>
              <a:gd name="connsiteY1" fmla="*/ 3408218 h 4530437"/>
              <a:gd name="connsiteX2" fmla="*/ 5035137 w 5998029"/>
              <a:gd name="connsiteY2" fmla="*/ 3081647 h 4530437"/>
              <a:gd name="connsiteX3" fmla="*/ 4910446 w 5998029"/>
              <a:gd name="connsiteY3" fmla="*/ 2576946 h 4530437"/>
              <a:gd name="connsiteX4" fmla="*/ 4150426 w 5998029"/>
              <a:gd name="connsiteY4" fmla="*/ 1626920 h 4530437"/>
              <a:gd name="connsiteX5" fmla="*/ 2933205 w 5998029"/>
              <a:gd name="connsiteY5" fmla="*/ 985652 h 4530437"/>
              <a:gd name="connsiteX6" fmla="*/ 2381002 w 5998029"/>
              <a:gd name="connsiteY6" fmla="*/ 344385 h 4530437"/>
              <a:gd name="connsiteX7" fmla="*/ 2286000 w 5998029"/>
              <a:gd name="connsiteY7" fmla="*/ 178130 h 4530437"/>
              <a:gd name="connsiteX8" fmla="*/ 1793174 w 5998029"/>
              <a:gd name="connsiteY8" fmla="*/ 0 h 4530437"/>
              <a:gd name="connsiteX9" fmla="*/ 1205345 w 5998029"/>
              <a:gd name="connsiteY9" fmla="*/ 0 h 4530437"/>
              <a:gd name="connsiteX10" fmla="*/ 433449 w 5998029"/>
              <a:gd name="connsiteY10" fmla="*/ 83127 h 4530437"/>
              <a:gd name="connsiteX11" fmla="*/ 0 w 5998029"/>
              <a:gd name="connsiteY11" fmla="*/ 290946 h 4530437"/>
              <a:gd name="connsiteX12" fmla="*/ 95002 w 5998029"/>
              <a:gd name="connsiteY12" fmla="*/ 629392 h 4530437"/>
              <a:gd name="connsiteX13" fmla="*/ 831272 w 5998029"/>
              <a:gd name="connsiteY13" fmla="*/ 1704109 h 4530437"/>
              <a:gd name="connsiteX14" fmla="*/ 1917865 w 5998029"/>
              <a:gd name="connsiteY14" fmla="*/ 2600696 h 4530437"/>
              <a:gd name="connsiteX15" fmla="*/ 2677885 w 5998029"/>
              <a:gd name="connsiteY15" fmla="*/ 3408218 h 4530437"/>
              <a:gd name="connsiteX16" fmla="*/ 3111335 w 5998029"/>
              <a:gd name="connsiteY16" fmla="*/ 3901044 h 4530437"/>
              <a:gd name="connsiteX17" fmla="*/ 3669475 w 5998029"/>
              <a:gd name="connsiteY17" fmla="*/ 4376057 h 4530437"/>
              <a:gd name="connsiteX18" fmla="*/ 4013859 w 5998029"/>
              <a:gd name="connsiteY18" fmla="*/ 3877294 h 4530437"/>
              <a:gd name="connsiteX19" fmla="*/ 4756067 w 5998029"/>
              <a:gd name="connsiteY19" fmla="*/ 4471060 h 4530437"/>
              <a:gd name="connsiteX20" fmla="*/ 5510151 w 5998029"/>
              <a:gd name="connsiteY20" fmla="*/ 4405745 h 4530437"/>
              <a:gd name="connsiteX21" fmla="*/ 5824846 w 5998029"/>
              <a:gd name="connsiteY21" fmla="*/ 4025735 h 4530437"/>
              <a:gd name="connsiteX22" fmla="*/ 5943600 w 5998029"/>
              <a:gd name="connsiteY22" fmla="*/ 3811979 h 4530437"/>
              <a:gd name="connsiteX0" fmla="*/ 5824846 w 5859482"/>
              <a:gd name="connsiteY0" fmla="*/ 4025735 h 4530437"/>
              <a:gd name="connsiteX1" fmla="*/ 5717969 w 5859482"/>
              <a:gd name="connsiteY1" fmla="*/ 3408218 h 4530437"/>
              <a:gd name="connsiteX2" fmla="*/ 5035137 w 5859482"/>
              <a:gd name="connsiteY2" fmla="*/ 3081647 h 4530437"/>
              <a:gd name="connsiteX3" fmla="*/ 4910446 w 5859482"/>
              <a:gd name="connsiteY3" fmla="*/ 2576946 h 4530437"/>
              <a:gd name="connsiteX4" fmla="*/ 4150426 w 5859482"/>
              <a:gd name="connsiteY4" fmla="*/ 1626920 h 4530437"/>
              <a:gd name="connsiteX5" fmla="*/ 2933205 w 5859482"/>
              <a:gd name="connsiteY5" fmla="*/ 985652 h 4530437"/>
              <a:gd name="connsiteX6" fmla="*/ 2381002 w 5859482"/>
              <a:gd name="connsiteY6" fmla="*/ 344385 h 4530437"/>
              <a:gd name="connsiteX7" fmla="*/ 2286000 w 5859482"/>
              <a:gd name="connsiteY7" fmla="*/ 178130 h 4530437"/>
              <a:gd name="connsiteX8" fmla="*/ 1793174 w 5859482"/>
              <a:gd name="connsiteY8" fmla="*/ 0 h 4530437"/>
              <a:gd name="connsiteX9" fmla="*/ 1205345 w 5859482"/>
              <a:gd name="connsiteY9" fmla="*/ 0 h 4530437"/>
              <a:gd name="connsiteX10" fmla="*/ 433449 w 5859482"/>
              <a:gd name="connsiteY10" fmla="*/ 83127 h 4530437"/>
              <a:gd name="connsiteX11" fmla="*/ 0 w 5859482"/>
              <a:gd name="connsiteY11" fmla="*/ 290946 h 4530437"/>
              <a:gd name="connsiteX12" fmla="*/ 95002 w 5859482"/>
              <a:gd name="connsiteY12" fmla="*/ 629392 h 4530437"/>
              <a:gd name="connsiteX13" fmla="*/ 831272 w 5859482"/>
              <a:gd name="connsiteY13" fmla="*/ 1704109 h 4530437"/>
              <a:gd name="connsiteX14" fmla="*/ 1917865 w 5859482"/>
              <a:gd name="connsiteY14" fmla="*/ 2600696 h 4530437"/>
              <a:gd name="connsiteX15" fmla="*/ 2677885 w 5859482"/>
              <a:gd name="connsiteY15" fmla="*/ 3408218 h 4530437"/>
              <a:gd name="connsiteX16" fmla="*/ 3111335 w 5859482"/>
              <a:gd name="connsiteY16" fmla="*/ 3901044 h 4530437"/>
              <a:gd name="connsiteX17" fmla="*/ 3669475 w 5859482"/>
              <a:gd name="connsiteY17" fmla="*/ 4376057 h 4530437"/>
              <a:gd name="connsiteX18" fmla="*/ 4013859 w 5859482"/>
              <a:gd name="connsiteY18" fmla="*/ 3877294 h 4530437"/>
              <a:gd name="connsiteX19" fmla="*/ 4756067 w 5859482"/>
              <a:gd name="connsiteY19" fmla="*/ 4471060 h 4530437"/>
              <a:gd name="connsiteX20" fmla="*/ 5510151 w 5859482"/>
              <a:gd name="connsiteY20" fmla="*/ 4405745 h 4530437"/>
              <a:gd name="connsiteX21" fmla="*/ 5824846 w 5859482"/>
              <a:gd name="connsiteY21" fmla="*/ 4025735 h 4530437"/>
              <a:gd name="connsiteX0" fmla="*/ 5824846 w 5890161"/>
              <a:gd name="connsiteY0" fmla="*/ 4025735 h 4530437"/>
              <a:gd name="connsiteX1" fmla="*/ 5872348 w 5890161"/>
              <a:gd name="connsiteY1" fmla="*/ 3711039 h 4530437"/>
              <a:gd name="connsiteX2" fmla="*/ 5717969 w 5890161"/>
              <a:gd name="connsiteY2" fmla="*/ 3408218 h 4530437"/>
              <a:gd name="connsiteX3" fmla="*/ 5035137 w 5890161"/>
              <a:gd name="connsiteY3" fmla="*/ 3081647 h 4530437"/>
              <a:gd name="connsiteX4" fmla="*/ 4910446 w 5890161"/>
              <a:gd name="connsiteY4" fmla="*/ 2576946 h 4530437"/>
              <a:gd name="connsiteX5" fmla="*/ 4150426 w 5890161"/>
              <a:gd name="connsiteY5" fmla="*/ 1626920 h 4530437"/>
              <a:gd name="connsiteX6" fmla="*/ 2933205 w 5890161"/>
              <a:gd name="connsiteY6" fmla="*/ 985652 h 4530437"/>
              <a:gd name="connsiteX7" fmla="*/ 2381002 w 5890161"/>
              <a:gd name="connsiteY7" fmla="*/ 344385 h 4530437"/>
              <a:gd name="connsiteX8" fmla="*/ 2286000 w 5890161"/>
              <a:gd name="connsiteY8" fmla="*/ 178130 h 4530437"/>
              <a:gd name="connsiteX9" fmla="*/ 1793174 w 5890161"/>
              <a:gd name="connsiteY9" fmla="*/ 0 h 4530437"/>
              <a:gd name="connsiteX10" fmla="*/ 1205345 w 5890161"/>
              <a:gd name="connsiteY10" fmla="*/ 0 h 4530437"/>
              <a:gd name="connsiteX11" fmla="*/ 433449 w 5890161"/>
              <a:gd name="connsiteY11" fmla="*/ 83127 h 4530437"/>
              <a:gd name="connsiteX12" fmla="*/ 0 w 5890161"/>
              <a:gd name="connsiteY12" fmla="*/ 290946 h 4530437"/>
              <a:gd name="connsiteX13" fmla="*/ 95002 w 5890161"/>
              <a:gd name="connsiteY13" fmla="*/ 629392 h 4530437"/>
              <a:gd name="connsiteX14" fmla="*/ 831272 w 5890161"/>
              <a:gd name="connsiteY14" fmla="*/ 1704109 h 4530437"/>
              <a:gd name="connsiteX15" fmla="*/ 1917865 w 5890161"/>
              <a:gd name="connsiteY15" fmla="*/ 2600696 h 4530437"/>
              <a:gd name="connsiteX16" fmla="*/ 2677885 w 5890161"/>
              <a:gd name="connsiteY16" fmla="*/ 3408218 h 4530437"/>
              <a:gd name="connsiteX17" fmla="*/ 3111335 w 5890161"/>
              <a:gd name="connsiteY17" fmla="*/ 3901044 h 4530437"/>
              <a:gd name="connsiteX18" fmla="*/ 3669475 w 5890161"/>
              <a:gd name="connsiteY18" fmla="*/ 4376057 h 4530437"/>
              <a:gd name="connsiteX19" fmla="*/ 4013859 w 5890161"/>
              <a:gd name="connsiteY19" fmla="*/ 3877294 h 4530437"/>
              <a:gd name="connsiteX20" fmla="*/ 4756067 w 5890161"/>
              <a:gd name="connsiteY20" fmla="*/ 4471060 h 4530437"/>
              <a:gd name="connsiteX21" fmla="*/ 5510151 w 5890161"/>
              <a:gd name="connsiteY21" fmla="*/ 4405745 h 4530437"/>
              <a:gd name="connsiteX22" fmla="*/ 5824846 w 5890161"/>
              <a:gd name="connsiteY22" fmla="*/ 4025735 h 4530437"/>
              <a:gd name="connsiteX0" fmla="*/ 5824846 w 5913021"/>
              <a:gd name="connsiteY0" fmla="*/ 4025735 h 4530437"/>
              <a:gd name="connsiteX1" fmla="*/ 5895208 w 5913021"/>
              <a:gd name="connsiteY1" fmla="*/ 3741519 h 4530437"/>
              <a:gd name="connsiteX2" fmla="*/ 5717969 w 5913021"/>
              <a:gd name="connsiteY2" fmla="*/ 3408218 h 4530437"/>
              <a:gd name="connsiteX3" fmla="*/ 5035137 w 5913021"/>
              <a:gd name="connsiteY3" fmla="*/ 3081647 h 4530437"/>
              <a:gd name="connsiteX4" fmla="*/ 4910446 w 5913021"/>
              <a:gd name="connsiteY4" fmla="*/ 2576946 h 4530437"/>
              <a:gd name="connsiteX5" fmla="*/ 4150426 w 5913021"/>
              <a:gd name="connsiteY5" fmla="*/ 1626920 h 4530437"/>
              <a:gd name="connsiteX6" fmla="*/ 2933205 w 5913021"/>
              <a:gd name="connsiteY6" fmla="*/ 985652 h 4530437"/>
              <a:gd name="connsiteX7" fmla="*/ 2381002 w 5913021"/>
              <a:gd name="connsiteY7" fmla="*/ 344385 h 4530437"/>
              <a:gd name="connsiteX8" fmla="*/ 2286000 w 5913021"/>
              <a:gd name="connsiteY8" fmla="*/ 178130 h 4530437"/>
              <a:gd name="connsiteX9" fmla="*/ 1793174 w 5913021"/>
              <a:gd name="connsiteY9" fmla="*/ 0 h 4530437"/>
              <a:gd name="connsiteX10" fmla="*/ 1205345 w 5913021"/>
              <a:gd name="connsiteY10" fmla="*/ 0 h 4530437"/>
              <a:gd name="connsiteX11" fmla="*/ 433449 w 5913021"/>
              <a:gd name="connsiteY11" fmla="*/ 83127 h 4530437"/>
              <a:gd name="connsiteX12" fmla="*/ 0 w 5913021"/>
              <a:gd name="connsiteY12" fmla="*/ 290946 h 4530437"/>
              <a:gd name="connsiteX13" fmla="*/ 95002 w 5913021"/>
              <a:gd name="connsiteY13" fmla="*/ 629392 h 4530437"/>
              <a:gd name="connsiteX14" fmla="*/ 831272 w 5913021"/>
              <a:gd name="connsiteY14" fmla="*/ 1704109 h 4530437"/>
              <a:gd name="connsiteX15" fmla="*/ 1917865 w 5913021"/>
              <a:gd name="connsiteY15" fmla="*/ 2600696 h 4530437"/>
              <a:gd name="connsiteX16" fmla="*/ 2677885 w 5913021"/>
              <a:gd name="connsiteY16" fmla="*/ 3408218 h 4530437"/>
              <a:gd name="connsiteX17" fmla="*/ 3111335 w 5913021"/>
              <a:gd name="connsiteY17" fmla="*/ 3901044 h 4530437"/>
              <a:gd name="connsiteX18" fmla="*/ 3669475 w 5913021"/>
              <a:gd name="connsiteY18" fmla="*/ 4376057 h 4530437"/>
              <a:gd name="connsiteX19" fmla="*/ 4013859 w 5913021"/>
              <a:gd name="connsiteY19" fmla="*/ 3877294 h 4530437"/>
              <a:gd name="connsiteX20" fmla="*/ 4756067 w 5913021"/>
              <a:gd name="connsiteY20" fmla="*/ 4471060 h 4530437"/>
              <a:gd name="connsiteX21" fmla="*/ 5510151 w 5913021"/>
              <a:gd name="connsiteY21" fmla="*/ 4405745 h 4530437"/>
              <a:gd name="connsiteX22" fmla="*/ 5824846 w 5913021"/>
              <a:gd name="connsiteY22" fmla="*/ 4025735 h 4530437"/>
              <a:gd name="connsiteX0" fmla="*/ 5824846 w 5913021"/>
              <a:gd name="connsiteY0" fmla="*/ 4025735 h 4530437"/>
              <a:gd name="connsiteX1" fmla="*/ 5895208 w 5913021"/>
              <a:gd name="connsiteY1" fmla="*/ 3741519 h 4530437"/>
              <a:gd name="connsiteX2" fmla="*/ 5717969 w 5913021"/>
              <a:gd name="connsiteY2" fmla="*/ 3408218 h 4530437"/>
              <a:gd name="connsiteX3" fmla="*/ 5035137 w 5913021"/>
              <a:gd name="connsiteY3" fmla="*/ 3081647 h 4530437"/>
              <a:gd name="connsiteX4" fmla="*/ 4910446 w 5913021"/>
              <a:gd name="connsiteY4" fmla="*/ 2576946 h 4530437"/>
              <a:gd name="connsiteX5" fmla="*/ 4150426 w 5913021"/>
              <a:gd name="connsiteY5" fmla="*/ 1626920 h 4530437"/>
              <a:gd name="connsiteX6" fmla="*/ 2933205 w 5913021"/>
              <a:gd name="connsiteY6" fmla="*/ 985652 h 4530437"/>
              <a:gd name="connsiteX7" fmla="*/ 2381002 w 5913021"/>
              <a:gd name="connsiteY7" fmla="*/ 344385 h 4530437"/>
              <a:gd name="connsiteX8" fmla="*/ 2286000 w 5913021"/>
              <a:gd name="connsiteY8" fmla="*/ 178130 h 4530437"/>
              <a:gd name="connsiteX9" fmla="*/ 1793174 w 5913021"/>
              <a:gd name="connsiteY9" fmla="*/ 0 h 4530437"/>
              <a:gd name="connsiteX10" fmla="*/ 1205345 w 5913021"/>
              <a:gd name="connsiteY10" fmla="*/ 0 h 4530437"/>
              <a:gd name="connsiteX11" fmla="*/ 433449 w 5913021"/>
              <a:gd name="connsiteY11" fmla="*/ 83127 h 4530437"/>
              <a:gd name="connsiteX12" fmla="*/ 0 w 5913021"/>
              <a:gd name="connsiteY12" fmla="*/ 290946 h 4530437"/>
              <a:gd name="connsiteX13" fmla="*/ 95002 w 5913021"/>
              <a:gd name="connsiteY13" fmla="*/ 629392 h 4530437"/>
              <a:gd name="connsiteX14" fmla="*/ 831272 w 5913021"/>
              <a:gd name="connsiteY14" fmla="*/ 1704109 h 4530437"/>
              <a:gd name="connsiteX15" fmla="*/ 1917865 w 5913021"/>
              <a:gd name="connsiteY15" fmla="*/ 2600696 h 4530437"/>
              <a:gd name="connsiteX16" fmla="*/ 2677885 w 5913021"/>
              <a:gd name="connsiteY16" fmla="*/ 3408218 h 4530437"/>
              <a:gd name="connsiteX17" fmla="*/ 3111335 w 5913021"/>
              <a:gd name="connsiteY17" fmla="*/ 3901044 h 4530437"/>
              <a:gd name="connsiteX18" fmla="*/ 3669475 w 5913021"/>
              <a:gd name="connsiteY18" fmla="*/ 4376057 h 4530437"/>
              <a:gd name="connsiteX19" fmla="*/ 4013859 w 5913021"/>
              <a:gd name="connsiteY19" fmla="*/ 3877294 h 4530437"/>
              <a:gd name="connsiteX20" fmla="*/ 4756067 w 5913021"/>
              <a:gd name="connsiteY20" fmla="*/ 4471060 h 4530437"/>
              <a:gd name="connsiteX21" fmla="*/ 5510151 w 5913021"/>
              <a:gd name="connsiteY21" fmla="*/ 4405745 h 4530437"/>
              <a:gd name="connsiteX22" fmla="*/ 5824846 w 5913021"/>
              <a:gd name="connsiteY22" fmla="*/ 4025735 h 4530437"/>
              <a:gd name="connsiteX0" fmla="*/ 5824846 w 5913021"/>
              <a:gd name="connsiteY0" fmla="*/ 4025735 h 4573130"/>
              <a:gd name="connsiteX1" fmla="*/ 5895208 w 5913021"/>
              <a:gd name="connsiteY1" fmla="*/ 3741519 h 4573130"/>
              <a:gd name="connsiteX2" fmla="*/ 5717969 w 5913021"/>
              <a:gd name="connsiteY2" fmla="*/ 3408218 h 4573130"/>
              <a:gd name="connsiteX3" fmla="*/ 5035137 w 5913021"/>
              <a:gd name="connsiteY3" fmla="*/ 308164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669475 w 5913021"/>
              <a:gd name="connsiteY18" fmla="*/ 4376057 h 4573130"/>
              <a:gd name="connsiteX19" fmla="*/ 4013859 w 5913021"/>
              <a:gd name="connsiteY19" fmla="*/ 387729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669475 w 5913021"/>
              <a:gd name="connsiteY18" fmla="*/ 4376057 h 4573130"/>
              <a:gd name="connsiteX19" fmla="*/ 4013859 w 5913021"/>
              <a:gd name="connsiteY19" fmla="*/ 387729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669475 w 5913021"/>
              <a:gd name="connsiteY18" fmla="*/ 4376057 h 4573130"/>
              <a:gd name="connsiteX19" fmla="*/ 4029099 w 5913021"/>
              <a:gd name="connsiteY19" fmla="*/ 391158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555175 w 5913021"/>
              <a:gd name="connsiteY18" fmla="*/ 4189367 h 4573130"/>
              <a:gd name="connsiteX19" fmla="*/ 4029099 w 5913021"/>
              <a:gd name="connsiteY19" fmla="*/ 391158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555175 w 5913021"/>
              <a:gd name="connsiteY18" fmla="*/ 4189367 h 4573130"/>
              <a:gd name="connsiteX19" fmla="*/ 4029099 w 5913021"/>
              <a:gd name="connsiteY19" fmla="*/ 391158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376105 w 5913021"/>
              <a:gd name="connsiteY18" fmla="*/ 4021727 h 4573130"/>
              <a:gd name="connsiteX19" fmla="*/ 4029099 w 5913021"/>
              <a:gd name="connsiteY19" fmla="*/ 391158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1917865 w 5913021"/>
              <a:gd name="connsiteY15" fmla="*/ 2600696 h 4573130"/>
              <a:gd name="connsiteX16" fmla="*/ 2677885 w 5913021"/>
              <a:gd name="connsiteY16" fmla="*/ 3408218 h 4573130"/>
              <a:gd name="connsiteX17" fmla="*/ 3111335 w 5913021"/>
              <a:gd name="connsiteY17" fmla="*/ 3901044 h 4573130"/>
              <a:gd name="connsiteX18" fmla="*/ 3376105 w 5913021"/>
              <a:gd name="connsiteY18" fmla="*/ 4021727 h 4573130"/>
              <a:gd name="connsiteX19" fmla="*/ 3660618 w 5913021"/>
              <a:gd name="connsiteY19" fmla="*/ 4002033 h 4573130"/>
              <a:gd name="connsiteX20" fmla="*/ 4029099 w 5913021"/>
              <a:gd name="connsiteY20" fmla="*/ 3911584 h 4573130"/>
              <a:gd name="connsiteX21" fmla="*/ 4756067 w 5913021"/>
              <a:gd name="connsiteY21" fmla="*/ 4471060 h 4573130"/>
              <a:gd name="connsiteX22" fmla="*/ 5215098 w 5913021"/>
              <a:gd name="connsiteY22" fmla="*/ 4535434 h 4573130"/>
              <a:gd name="connsiteX23" fmla="*/ 5510151 w 5913021"/>
              <a:gd name="connsiteY23" fmla="*/ 4405745 h 4573130"/>
              <a:gd name="connsiteX24" fmla="*/ 5824846 w 5913021"/>
              <a:gd name="connsiteY24"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2138845 w 5913021"/>
              <a:gd name="connsiteY15" fmla="*/ 2581646 h 4573130"/>
              <a:gd name="connsiteX16" fmla="*/ 2677885 w 5913021"/>
              <a:gd name="connsiteY16" fmla="*/ 3408218 h 4573130"/>
              <a:gd name="connsiteX17" fmla="*/ 3111335 w 5913021"/>
              <a:gd name="connsiteY17" fmla="*/ 3901044 h 4573130"/>
              <a:gd name="connsiteX18" fmla="*/ 3376105 w 5913021"/>
              <a:gd name="connsiteY18" fmla="*/ 4021727 h 4573130"/>
              <a:gd name="connsiteX19" fmla="*/ 3660618 w 5913021"/>
              <a:gd name="connsiteY19" fmla="*/ 4002033 h 4573130"/>
              <a:gd name="connsiteX20" fmla="*/ 4029099 w 5913021"/>
              <a:gd name="connsiteY20" fmla="*/ 3911584 h 4573130"/>
              <a:gd name="connsiteX21" fmla="*/ 4756067 w 5913021"/>
              <a:gd name="connsiteY21" fmla="*/ 4471060 h 4573130"/>
              <a:gd name="connsiteX22" fmla="*/ 5215098 w 5913021"/>
              <a:gd name="connsiteY22" fmla="*/ 4535434 h 4573130"/>
              <a:gd name="connsiteX23" fmla="*/ 5510151 w 5913021"/>
              <a:gd name="connsiteY23" fmla="*/ 4405745 h 4573130"/>
              <a:gd name="connsiteX24" fmla="*/ 5824846 w 5913021"/>
              <a:gd name="connsiteY24"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2138845 w 5913021"/>
              <a:gd name="connsiteY15" fmla="*/ 2581646 h 4573130"/>
              <a:gd name="connsiteX16" fmla="*/ 2719795 w 5913021"/>
              <a:gd name="connsiteY16" fmla="*/ 3392978 h 4573130"/>
              <a:gd name="connsiteX17" fmla="*/ 3111335 w 5913021"/>
              <a:gd name="connsiteY17" fmla="*/ 3901044 h 4573130"/>
              <a:gd name="connsiteX18" fmla="*/ 3376105 w 5913021"/>
              <a:gd name="connsiteY18" fmla="*/ 4021727 h 4573130"/>
              <a:gd name="connsiteX19" fmla="*/ 3660618 w 5913021"/>
              <a:gd name="connsiteY19" fmla="*/ 4002033 h 4573130"/>
              <a:gd name="connsiteX20" fmla="*/ 4029099 w 5913021"/>
              <a:gd name="connsiteY20" fmla="*/ 3911584 h 4573130"/>
              <a:gd name="connsiteX21" fmla="*/ 4756067 w 5913021"/>
              <a:gd name="connsiteY21" fmla="*/ 4471060 h 4573130"/>
              <a:gd name="connsiteX22" fmla="*/ 5215098 w 5913021"/>
              <a:gd name="connsiteY22" fmla="*/ 4535434 h 4573130"/>
              <a:gd name="connsiteX23" fmla="*/ 5510151 w 5913021"/>
              <a:gd name="connsiteY23" fmla="*/ 4405745 h 4573130"/>
              <a:gd name="connsiteX24" fmla="*/ 5824846 w 5913021"/>
              <a:gd name="connsiteY24"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2138845 w 5913021"/>
              <a:gd name="connsiteY15" fmla="*/ 2581646 h 4573130"/>
              <a:gd name="connsiteX16" fmla="*/ 2746465 w 5913021"/>
              <a:gd name="connsiteY16" fmla="*/ 3385358 h 4573130"/>
              <a:gd name="connsiteX17" fmla="*/ 3111335 w 5913021"/>
              <a:gd name="connsiteY17" fmla="*/ 3901044 h 4573130"/>
              <a:gd name="connsiteX18" fmla="*/ 3376105 w 5913021"/>
              <a:gd name="connsiteY18" fmla="*/ 4021727 h 4573130"/>
              <a:gd name="connsiteX19" fmla="*/ 3660618 w 5913021"/>
              <a:gd name="connsiteY19" fmla="*/ 4002033 h 4573130"/>
              <a:gd name="connsiteX20" fmla="*/ 4029099 w 5913021"/>
              <a:gd name="connsiteY20" fmla="*/ 3911584 h 4573130"/>
              <a:gd name="connsiteX21" fmla="*/ 4756067 w 5913021"/>
              <a:gd name="connsiteY21" fmla="*/ 4471060 h 4573130"/>
              <a:gd name="connsiteX22" fmla="*/ 5215098 w 5913021"/>
              <a:gd name="connsiteY22" fmla="*/ 4535434 h 4573130"/>
              <a:gd name="connsiteX23" fmla="*/ 5510151 w 5913021"/>
              <a:gd name="connsiteY23" fmla="*/ 4405745 h 4573130"/>
              <a:gd name="connsiteX24" fmla="*/ 5824846 w 5913021"/>
              <a:gd name="connsiteY24" fmla="*/ 4025735 h 4573130"/>
              <a:gd name="connsiteX0" fmla="*/ 5824846 w 5913021"/>
              <a:gd name="connsiteY0" fmla="*/ 4025735 h 4573130"/>
              <a:gd name="connsiteX1" fmla="*/ 5895208 w 5913021"/>
              <a:gd name="connsiteY1" fmla="*/ 3741519 h 4573130"/>
              <a:gd name="connsiteX2" fmla="*/ 5717969 w 5913021"/>
              <a:gd name="connsiteY2" fmla="*/ 3408218 h 4573130"/>
              <a:gd name="connsiteX3" fmla="*/ 5084667 w 5913021"/>
              <a:gd name="connsiteY3" fmla="*/ 3108317 h 4573130"/>
              <a:gd name="connsiteX4" fmla="*/ 4910446 w 5913021"/>
              <a:gd name="connsiteY4" fmla="*/ 2576946 h 4573130"/>
              <a:gd name="connsiteX5" fmla="*/ 4150426 w 5913021"/>
              <a:gd name="connsiteY5" fmla="*/ 1626920 h 4573130"/>
              <a:gd name="connsiteX6" fmla="*/ 2933205 w 5913021"/>
              <a:gd name="connsiteY6" fmla="*/ 985652 h 4573130"/>
              <a:gd name="connsiteX7" fmla="*/ 2381002 w 5913021"/>
              <a:gd name="connsiteY7" fmla="*/ 344385 h 4573130"/>
              <a:gd name="connsiteX8" fmla="*/ 2286000 w 5913021"/>
              <a:gd name="connsiteY8" fmla="*/ 178130 h 4573130"/>
              <a:gd name="connsiteX9" fmla="*/ 1793174 w 5913021"/>
              <a:gd name="connsiteY9" fmla="*/ 0 h 4573130"/>
              <a:gd name="connsiteX10" fmla="*/ 1205345 w 5913021"/>
              <a:gd name="connsiteY10" fmla="*/ 0 h 4573130"/>
              <a:gd name="connsiteX11" fmla="*/ 433449 w 5913021"/>
              <a:gd name="connsiteY11" fmla="*/ 83127 h 4573130"/>
              <a:gd name="connsiteX12" fmla="*/ 0 w 5913021"/>
              <a:gd name="connsiteY12" fmla="*/ 290946 h 4573130"/>
              <a:gd name="connsiteX13" fmla="*/ 95002 w 5913021"/>
              <a:gd name="connsiteY13" fmla="*/ 629392 h 4573130"/>
              <a:gd name="connsiteX14" fmla="*/ 831272 w 5913021"/>
              <a:gd name="connsiteY14" fmla="*/ 1704109 h 4573130"/>
              <a:gd name="connsiteX15" fmla="*/ 2138845 w 5913021"/>
              <a:gd name="connsiteY15" fmla="*/ 2581646 h 4573130"/>
              <a:gd name="connsiteX16" fmla="*/ 3111335 w 5913021"/>
              <a:gd name="connsiteY16" fmla="*/ 3901044 h 4573130"/>
              <a:gd name="connsiteX17" fmla="*/ 3376105 w 5913021"/>
              <a:gd name="connsiteY17" fmla="*/ 4021727 h 4573130"/>
              <a:gd name="connsiteX18" fmla="*/ 3660618 w 5913021"/>
              <a:gd name="connsiteY18" fmla="*/ 4002033 h 4573130"/>
              <a:gd name="connsiteX19" fmla="*/ 4029099 w 5913021"/>
              <a:gd name="connsiteY19" fmla="*/ 3911584 h 4573130"/>
              <a:gd name="connsiteX20" fmla="*/ 4756067 w 5913021"/>
              <a:gd name="connsiteY20" fmla="*/ 4471060 h 4573130"/>
              <a:gd name="connsiteX21" fmla="*/ 5215098 w 5913021"/>
              <a:gd name="connsiteY21" fmla="*/ 4535434 h 4573130"/>
              <a:gd name="connsiteX22" fmla="*/ 5510151 w 5913021"/>
              <a:gd name="connsiteY22" fmla="*/ 4405745 h 4573130"/>
              <a:gd name="connsiteX23" fmla="*/ 5824846 w 5913021"/>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141075 w 5969429"/>
              <a:gd name="connsiteY3" fmla="*/ 3108317 h 4573130"/>
              <a:gd name="connsiteX4" fmla="*/ 4966854 w 5969429"/>
              <a:gd name="connsiteY4" fmla="*/ 2576946 h 4573130"/>
              <a:gd name="connsiteX5" fmla="*/ 4206834 w 5969429"/>
              <a:gd name="connsiteY5" fmla="*/ 1626920 h 4573130"/>
              <a:gd name="connsiteX6" fmla="*/ 2989613 w 5969429"/>
              <a:gd name="connsiteY6" fmla="*/ 985652 h 4573130"/>
              <a:gd name="connsiteX7" fmla="*/ 2437410 w 5969429"/>
              <a:gd name="connsiteY7" fmla="*/ 344385 h 4573130"/>
              <a:gd name="connsiteX8" fmla="*/ 2342408 w 5969429"/>
              <a:gd name="connsiteY8" fmla="*/ 178130 h 4573130"/>
              <a:gd name="connsiteX9" fmla="*/ 1849582 w 5969429"/>
              <a:gd name="connsiteY9" fmla="*/ 0 h 4573130"/>
              <a:gd name="connsiteX10" fmla="*/ 1261753 w 5969429"/>
              <a:gd name="connsiteY10" fmla="*/ 0 h 4573130"/>
              <a:gd name="connsiteX11" fmla="*/ 489857 w 5969429"/>
              <a:gd name="connsiteY11" fmla="*/ 83127 h 4573130"/>
              <a:gd name="connsiteX12" fmla="*/ 56408 w 5969429"/>
              <a:gd name="connsiteY12" fmla="*/ 290946 h 4573130"/>
              <a:gd name="connsiteX13" fmla="*/ 151410 w 5969429"/>
              <a:gd name="connsiteY13" fmla="*/ 629392 h 4573130"/>
              <a:gd name="connsiteX14" fmla="*/ 887680 w 5969429"/>
              <a:gd name="connsiteY14" fmla="*/ 1704109 h 4573130"/>
              <a:gd name="connsiteX15" fmla="*/ 2195253 w 5969429"/>
              <a:gd name="connsiteY15" fmla="*/ 2581646 h 4573130"/>
              <a:gd name="connsiteX16" fmla="*/ 3167743 w 5969429"/>
              <a:gd name="connsiteY16" fmla="*/ 3901044 h 4573130"/>
              <a:gd name="connsiteX17" fmla="*/ 3432513 w 5969429"/>
              <a:gd name="connsiteY17" fmla="*/ 4021727 h 4573130"/>
              <a:gd name="connsiteX18" fmla="*/ 3717026 w 5969429"/>
              <a:gd name="connsiteY18" fmla="*/ 4002033 h 4573130"/>
              <a:gd name="connsiteX19" fmla="*/ 4085507 w 5969429"/>
              <a:gd name="connsiteY19" fmla="*/ 3911584 h 4573130"/>
              <a:gd name="connsiteX20" fmla="*/ 4812475 w 5969429"/>
              <a:gd name="connsiteY20" fmla="*/ 4471060 h 4573130"/>
              <a:gd name="connsiteX21" fmla="*/ 5271506 w 5969429"/>
              <a:gd name="connsiteY21" fmla="*/ 4535434 h 4573130"/>
              <a:gd name="connsiteX22" fmla="*/ 5566559 w 5969429"/>
              <a:gd name="connsiteY22" fmla="*/ 4405745 h 4573130"/>
              <a:gd name="connsiteX23" fmla="*/ 5881254 w 5969429"/>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141075 w 5969429"/>
              <a:gd name="connsiteY3" fmla="*/ 3108317 h 4573130"/>
              <a:gd name="connsiteX4" fmla="*/ 4966854 w 5969429"/>
              <a:gd name="connsiteY4" fmla="*/ 2576946 h 4573130"/>
              <a:gd name="connsiteX5" fmla="*/ 4206834 w 5969429"/>
              <a:gd name="connsiteY5" fmla="*/ 1626920 h 4573130"/>
              <a:gd name="connsiteX6" fmla="*/ 2989613 w 5969429"/>
              <a:gd name="connsiteY6" fmla="*/ 985652 h 4573130"/>
              <a:gd name="connsiteX7" fmla="*/ 2437410 w 5969429"/>
              <a:gd name="connsiteY7" fmla="*/ 344385 h 4573130"/>
              <a:gd name="connsiteX8" fmla="*/ 2342408 w 5969429"/>
              <a:gd name="connsiteY8" fmla="*/ 178130 h 4573130"/>
              <a:gd name="connsiteX9" fmla="*/ 1849582 w 5969429"/>
              <a:gd name="connsiteY9" fmla="*/ 0 h 4573130"/>
              <a:gd name="connsiteX10" fmla="*/ 1261753 w 5969429"/>
              <a:gd name="connsiteY10" fmla="*/ 0 h 4573130"/>
              <a:gd name="connsiteX11" fmla="*/ 489857 w 5969429"/>
              <a:gd name="connsiteY11" fmla="*/ 83127 h 4573130"/>
              <a:gd name="connsiteX12" fmla="*/ 56408 w 5969429"/>
              <a:gd name="connsiteY12" fmla="*/ 290946 h 4573130"/>
              <a:gd name="connsiteX13" fmla="*/ 151410 w 5969429"/>
              <a:gd name="connsiteY13" fmla="*/ 629392 h 4573130"/>
              <a:gd name="connsiteX14" fmla="*/ 887680 w 5969429"/>
              <a:gd name="connsiteY14" fmla="*/ 1704109 h 4573130"/>
              <a:gd name="connsiteX15" fmla="*/ 2195253 w 5969429"/>
              <a:gd name="connsiteY15" fmla="*/ 2581646 h 4573130"/>
              <a:gd name="connsiteX16" fmla="*/ 3167743 w 5969429"/>
              <a:gd name="connsiteY16" fmla="*/ 3901044 h 4573130"/>
              <a:gd name="connsiteX17" fmla="*/ 3432513 w 5969429"/>
              <a:gd name="connsiteY17" fmla="*/ 4021727 h 4573130"/>
              <a:gd name="connsiteX18" fmla="*/ 3717026 w 5969429"/>
              <a:gd name="connsiteY18" fmla="*/ 4002033 h 4573130"/>
              <a:gd name="connsiteX19" fmla="*/ 4085507 w 5969429"/>
              <a:gd name="connsiteY19" fmla="*/ 3911584 h 4573130"/>
              <a:gd name="connsiteX20" fmla="*/ 4812475 w 5969429"/>
              <a:gd name="connsiteY20" fmla="*/ 4471060 h 4573130"/>
              <a:gd name="connsiteX21" fmla="*/ 5271506 w 5969429"/>
              <a:gd name="connsiteY21" fmla="*/ 4535434 h 4573130"/>
              <a:gd name="connsiteX22" fmla="*/ 5566559 w 5969429"/>
              <a:gd name="connsiteY22" fmla="*/ 4405745 h 4573130"/>
              <a:gd name="connsiteX23" fmla="*/ 5881254 w 5969429"/>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141075 w 5969429"/>
              <a:gd name="connsiteY3" fmla="*/ 3108317 h 4573130"/>
              <a:gd name="connsiteX4" fmla="*/ 4966854 w 5969429"/>
              <a:gd name="connsiteY4" fmla="*/ 2576946 h 4573130"/>
              <a:gd name="connsiteX5" fmla="*/ 4206834 w 5969429"/>
              <a:gd name="connsiteY5" fmla="*/ 1626920 h 4573130"/>
              <a:gd name="connsiteX6" fmla="*/ 2989613 w 5969429"/>
              <a:gd name="connsiteY6" fmla="*/ 985652 h 4573130"/>
              <a:gd name="connsiteX7" fmla="*/ 2437410 w 5969429"/>
              <a:gd name="connsiteY7" fmla="*/ 344385 h 4573130"/>
              <a:gd name="connsiteX8" fmla="*/ 2342408 w 5969429"/>
              <a:gd name="connsiteY8" fmla="*/ 178130 h 4573130"/>
              <a:gd name="connsiteX9" fmla="*/ 1849582 w 5969429"/>
              <a:gd name="connsiteY9" fmla="*/ 0 h 4573130"/>
              <a:gd name="connsiteX10" fmla="*/ 1261753 w 5969429"/>
              <a:gd name="connsiteY10" fmla="*/ 0 h 4573130"/>
              <a:gd name="connsiteX11" fmla="*/ 489857 w 5969429"/>
              <a:gd name="connsiteY11" fmla="*/ 83127 h 4573130"/>
              <a:gd name="connsiteX12" fmla="*/ 56408 w 5969429"/>
              <a:gd name="connsiteY12" fmla="*/ 290946 h 4573130"/>
              <a:gd name="connsiteX13" fmla="*/ 151410 w 5969429"/>
              <a:gd name="connsiteY13" fmla="*/ 629392 h 4573130"/>
              <a:gd name="connsiteX14" fmla="*/ 887680 w 5969429"/>
              <a:gd name="connsiteY14" fmla="*/ 1704109 h 4573130"/>
              <a:gd name="connsiteX15" fmla="*/ 2195253 w 5969429"/>
              <a:gd name="connsiteY15" fmla="*/ 2581646 h 4573130"/>
              <a:gd name="connsiteX16" fmla="*/ 3167743 w 5969429"/>
              <a:gd name="connsiteY16" fmla="*/ 3901044 h 4573130"/>
              <a:gd name="connsiteX17" fmla="*/ 3432513 w 5969429"/>
              <a:gd name="connsiteY17" fmla="*/ 4021727 h 4573130"/>
              <a:gd name="connsiteX18" fmla="*/ 3717026 w 5969429"/>
              <a:gd name="connsiteY18" fmla="*/ 4002033 h 4573130"/>
              <a:gd name="connsiteX19" fmla="*/ 4085507 w 5969429"/>
              <a:gd name="connsiteY19" fmla="*/ 3911584 h 4573130"/>
              <a:gd name="connsiteX20" fmla="*/ 4812475 w 5969429"/>
              <a:gd name="connsiteY20" fmla="*/ 4471060 h 4573130"/>
              <a:gd name="connsiteX21" fmla="*/ 5271506 w 5969429"/>
              <a:gd name="connsiteY21" fmla="*/ 4535434 h 4573130"/>
              <a:gd name="connsiteX22" fmla="*/ 5566559 w 5969429"/>
              <a:gd name="connsiteY22" fmla="*/ 4405745 h 4573130"/>
              <a:gd name="connsiteX23" fmla="*/ 5881254 w 5969429"/>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141075 w 5969429"/>
              <a:gd name="connsiteY3" fmla="*/ 3108317 h 4573130"/>
              <a:gd name="connsiteX4" fmla="*/ 4966854 w 5969429"/>
              <a:gd name="connsiteY4" fmla="*/ 2576946 h 4573130"/>
              <a:gd name="connsiteX5" fmla="*/ 4206834 w 5969429"/>
              <a:gd name="connsiteY5" fmla="*/ 1626920 h 4573130"/>
              <a:gd name="connsiteX6" fmla="*/ 2989613 w 5969429"/>
              <a:gd name="connsiteY6" fmla="*/ 985652 h 4573130"/>
              <a:gd name="connsiteX7" fmla="*/ 2342408 w 5969429"/>
              <a:gd name="connsiteY7" fmla="*/ 178130 h 4573130"/>
              <a:gd name="connsiteX8" fmla="*/ 1849582 w 5969429"/>
              <a:gd name="connsiteY8" fmla="*/ 0 h 4573130"/>
              <a:gd name="connsiteX9" fmla="*/ 1261753 w 5969429"/>
              <a:gd name="connsiteY9" fmla="*/ 0 h 4573130"/>
              <a:gd name="connsiteX10" fmla="*/ 489857 w 5969429"/>
              <a:gd name="connsiteY10" fmla="*/ 83127 h 4573130"/>
              <a:gd name="connsiteX11" fmla="*/ 56408 w 5969429"/>
              <a:gd name="connsiteY11" fmla="*/ 290946 h 4573130"/>
              <a:gd name="connsiteX12" fmla="*/ 151410 w 5969429"/>
              <a:gd name="connsiteY12" fmla="*/ 629392 h 4573130"/>
              <a:gd name="connsiteX13" fmla="*/ 887680 w 5969429"/>
              <a:gd name="connsiteY13" fmla="*/ 1704109 h 4573130"/>
              <a:gd name="connsiteX14" fmla="*/ 2195253 w 5969429"/>
              <a:gd name="connsiteY14" fmla="*/ 2581646 h 4573130"/>
              <a:gd name="connsiteX15" fmla="*/ 3167743 w 5969429"/>
              <a:gd name="connsiteY15" fmla="*/ 3901044 h 4573130"/>
              <a:gd name="connsiteX16" fmla="*/ 3432513 w 5969429"/>
              <a:gd name="connsiteY16" fmla="*/ 4021727 h 4573130"/>
              <a:gd name="connsiteX17" fmla="*/ 3717026 w 5969429"/>
              <a:gd name="connsiteY17" fmla="*/ 4002033 h 4573130"/>
              <a:gd name="connsiteX18" fmla="*/ 4085507 w 5969429"/>
              <a:gd name="connsiteY18" fmla="*/ 3911584 h 4573130"/>
              <a:gd name="connsiteX19" fmla="*/ 4812475 w 5969429"/>
              <a:gd name="connsiteY19" fmla="*/ 4471060 h 4573130"/>
              <a:gd name="connsiteX20" fmla="*/ 5271506 w 5969429"/>
              <a:gd name="connsiteY20" fmla="*/ 4535434 h 4573130"/>
              <a:gd name="connsiteX21" fmla="*/ 5566559 w 5969429"/>
              <a:gd name="connsiteY21" fmla="*/ 4405745 h 4573130"/>
              <a:gd name="connsiteX22" fmla="*/ 5881254 w 5969429"/>
              <a:gd name="connsiteY22"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4966854 w 5969429"/>
              <a:gd name="connsiteY4" fmla="*/ 2576946 h 4573130"/>
              <a:gd name="connsiteX5" fmla="*/ 4206834 w 5969429"/>
              <a:gd name="connsiteY5" fmla="*/ 1626920 h 4573130"/>
              <a:gd name="connsiteX6" fmla="*/ 2989613 w 5969429"/>
              <a:gd name="connsiteY6" fmla="*/ 985652 h 4573130"/>
              <a:gd name="connsiteX7" fmla="*/ 2342408 w 5969429"/>
              <a:gd name="connsiteY7" fmla="*/ 178130 h 4573130"/>
              <a:gd name="connsiteX8" fmla="*/ 1849582 w 5969429"/>
              <a:gd name="connsiteY8" fmla="*/ 0 h 4573130"/>
              <a:gd name="connsiteX9" fmla="*/ 1261753 w 5969429"/>
              <a:gd name="connsiteY9" fmla="*/ 0 h 4573130"/>
              <a:gd name="connsiteX10" fmla="*/ 489857 w 5969429"/>
              <a:gd name="connsiteY10" fmla="*/ 83127 h 4573130"/>
              <a:gd name="connsiteX11" fmla="*/ 56408 w 5969429"/>
              <a:gd name="connsiteY11" fmla="*/ 290946 h 4573130"/>
              <a:gd name="connsiteX12" fmla="*/ 151410 w 5969429"/>
              <a:gd name="connsiteY12" fmla="*/ 629392 h 4573130"/>
              <a:gd name="connsiteX13" fmla="*/ 887680 w 5969429"/>
              <a:gd name="connsiteY13" fmla="*/ 1704109 h 4573130"/>
              <a:gd name="connsiteX14" fmla="*/ 2195253 w 5969429"/>
              <a:gd name="connsiteY14" fmla="*/ 2581646 h 4573130"/>
              <a:gd name="connsiteX15" fmla="*/ 3167743 w 5969429"/>
              <a:gd name="connsiteY15" fmla="*/ 3901044 h 4573130"/>
              <a:gd name="connsiteX16" fmla="*/ 3432513 w 5969429"/>
              <a:gd name="connsiteY16" fmla="*/ 4021727 h 4573130"/>
              <a:gd name="connsiteX17" fmla="*/ 3717026 w 5969429"/>
              <a:gd name="connsiteY17" fmla="*/ 4002033 h 4573130"/>
              <a:gd name="connsiteX18" fmla="*/ 4085507 w 5969429"/>
              <a:gd name="connsiteY18" fmla="*/ 3911584 h 4573130"/>
              <a:gd name="connsiteX19" fmla="*/ 4812475 w 5969429"/>
              <a:gd name="connsiteY19" fmla="*/ 4471060 h 4573130"/>
              <a:gd name="connsiteX20" fmla="*/ 5271506 w 5969429"/>
              <a:gd name="connsiteY20" fmla="*/ 4535434 h 4573130"/>
              <a:gd name="connsiteX21" fmla="*/ 5566559 w 5969429"/>
              <a:gd name="connsiteY21" fmla="*/ 4405745 h 4573130"/>
              <a:gd name="connsiteX22" fmla="*/ 5881254 w 5969429"/>
              <a:gd name="connsiteY22"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4912610 w 5969429"/>
              <a:gd name="connsiteY4" fmla="*/ 2452959 h 4573130"/>
              <a:gd name="connsiteX5" fmla="*/ 4206834 w 5969429"/>
              <a:gd name="connsiteY5" fmla="*/ 1626920 h 4573130"/>
              <a:gd name="connsiteX6" fmla="*/ 2989613 w 5969429"/>
              <a:gd name="connsiteY6" fmla="*/ 985652 h 4573130"/>
              <a:gd name="connsiteX7" fmla="*/ 2342408 w 5969429"/>
              <a:gd name="connsiteY7" fmla="*/ 178130 h 4573130"/>
              <a:gd name="connsiteX8" fmla="*/ 1849582 w 5969429"/>
              <a:gd name="connsiteY8" fmla="*/ 0 h 4573130"/>
              <a:gd name="connsiteX9" fmla="*/ 1261753 w 5969429"/>
              <a:gd name="connsiteY9" fmla="*/ 0 h 4573130"/>
              <a:gd name="connsiteX10" fmla="*/ 489857 w 5969429"/>
              <a:gd name="connsiteY10" fmla="*/ 83127 h 4573130"/>
              <a:gd name="connsiteX11" fmla="*/ 56408 w 5969429"/>
              <a:gd name="connsiteY11" fmla="*/ 290946 h 4573130"/>
              <a:gd name="connsiteX12" fmla="*/ 151410 w 5969429"/>
              <a:gd name="connsiteY12" fmla="*/ 629392 h 4573130"/>
              <a:gd name="connsiteX13" fmla="*/ 887680 w 5969429"/>
              <a:gd name="connsiteY13" fmla="*/ 1704109 h 4573130"/>
              <a:gd name="connsiteX14" fmla="*/ 2195253 w 5969429"/>
              <a:gd name="connsiteY14" fmla="*/ 2581646 h 4573130"/>
              <a:gd name="connsiteX15" fmla="*/ 3167743 w 5969429"/>
              <a:gd name="connsiteY15" fmla="*/ 3901044 h 4573130"/>
              <a:gd name="connsiteX16" fmla="*/ 3432513 w 5969429"/>
              <a:gd name="connsiteY16" fmla="*/ 4021727 h 4573130"/>
              <a:gd name="connsiteX17" fmla="*/ 3717026 w 5969429"/>
              <a:gd name="connsiteY17" fmla="*/ 4002033 h 4573130"/>
              <a:gd name="connsiteX18" fmla="*/ 4085507 w 5969429"/>
              <a:gd name="connsiteY18" fmla="*/ 3911584 h 4573130"/>
              <a:gd name="connsiteX19" fmla="*/ 4812475 w 5969429"/>
              <a:gd name="connsiteY19" fmla="*/ 4471060 h 4573130"/>
              <a:gd name="connsiteX20" fmla="*/ 5271506 w 5969429"/>
              <a:gd name="connsiteY20" fmla="*/ 4535434 h 4573130"/>
              <a:gd name="connsiteX21" fmla="*/ 5566559 w 5969429"/>
              <a:gd name="connsiteY21" fmla="*/ 4405745 h 4573130"/>
              <a:gd name="connsiteX22" fmla="*/ 5881254 w 5969429"/>
              <a:gd name="connsiteY22"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76549 w 5969429"/>
              <a:gd name="connsiteY4" fmla="*/ 2792715 h 4573130"/>
              <a:gd name="connsiteX5" fmla="*/ 4912610 w 5969429"/>
              <a:gd name="connsiteY5" fmla="*/ 2452959 h 4573130"/>
              <a:gd name="connsiteX6" fmla="*/ 4206834 w 5969429"/>
              <a:gd name="connsiteY6" fmla="*/ 1626920 h 4573130"/>
              <a:gd name="connsiteX7" fmla="*/ 2989613 w 5969429"/>
              <a:gd name="connsiteY7" fmla="*/ 985652 h 4573130"/>
              <a:gd name="connsiteX8" fmla="*/ 2342408 w 5969429"/>
              <a:gd name="connsiteY8" fmla="*/ 178130 h 4573130"/>
              <a:gd name="connsiteX9" fmla="*/ 1849582 w 5969429"/>
              <a:gd name="connsiteY9" fmla="*/ 0 h 4573130"/>
              <a:gd name="connsiteX10" fmla="*/ 1261753 w 5969429"/>
              <a:gd name="connsiteY10" fmla="*/ 0 h 4573130"/>
              <a:gd name="connsiteX11" fmla="*/ 489857 w 5969429"/>
              <a:gd name="connsiteY11" fmla="*/ 83127 h 4573130"/>
              <a:gd name="connsiteX12" fmla="*/ 56408 w 5969429"/>
              <a:gd name="connsiteY12" fmla="*/ 290946 h 4573130"/>
              <a:gd name="connsiteX13" fmla="*/ 151410 w 5969429"/>
              <a:gd name="connsiteY13" fmla="*/ 629392 h 4573130"/>
              <a:gd name="connsiteX14" fmla="*/ 887680 w 5969429"/>
              <a:gd name="connsiteY14" fmla="*/ 1704109 h 4573130"/>
              <a:gd name="connsiteX15" fmla="*/ 2195253 w 5969429"/>
              <a:gd name="connsiteY15" fmla="*/ 2581646 h 4573130"/>
              <a:gd name="connsiteX16" fmla="*/ 3167743 w 5969429"/>
              <a:gd name="connsiteY16" fmla="*/ 3901044 h 4573130"/>
              <a:gd name="connsiteX17" fmla="*/ 3432513 w 5969429"/>
              <a:gd name="connsiteY17" fmla="*/ 4021727 h 4573130"/>
              <a:gd name="connsiteX18" fmla="*/ 3717026 w 5969429"/>
              <a:gd name="connsiteY18" fmla="*/ 4002033 h 4573130"/>
              <a:gd name="connsiteX19" fmla="*/ 4085507 w 5969429"/>
              <a:gd name="connsiteY19" fmla="*/ 3911584 h 4573130"/>
              <a:gd name="connsiteX20" fmla="*/ 4812475 w 5969429"/>
              <a:gd name="connsiteY20" fmla="*/ 4471060 h 4573130"/>
              <a:gd name="connsiteX21" fmla="*/ 5271506 w 5969429"/>
              <a:gd name="connsiteY21" fmla="*/ 4535434 h 4573130"/>
              <a:gd name="connsiteX22" fmla="*/ 5566559 w 5969429"/>
              <a:gd name="connsiteY22" fmla="*/ 4405745 h 4573130"/>
              <a:gd name="connsiteX23" fmla="*/ 5881254 w 5969429"/>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76549 w 5969429"/>
              <a:gd name="connsiteY4" fmla="*/ 2916701 h 4573130"/>
              <a:gd name="connsiteX5" fmla="*/ 5076549 w 5969429"/>
              <a:gd name="connsiteY5" fmla="*/ 2792715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76549 w 5969429"/>
              <a:gd name="connsiteY4" fmla="*/ 2792715 h 4573130"/>
              <a:gd name="connsiteX5" fmla="*/ 4912610 w 5969429"/>
              <a:gd name="connsiteY5" fmla="*/ 2452959 h 4573130"/>
              <a:gd name="connsiteX6" fmla="*/ 4206834 w 5969429"/>
              <a:gd name="connsiteY6" fmla="*/ 1626920 h 4573130"/>
              <a:gd name="connsiteX7" fmla="*/ 2989613 w 5969429"/>
              <a:gd name="connsiteY7" fmla="*/ 985652 h 4573130"/>
              <a:gd name="connsiteX8" fmla="*/ 2342408 w 5969429"/>
              <a:gd name="connsiteY8" fmla="*/ 178130 h 4573130"/>
              <a:gd name="connsiteX9" fmla="*/ 1849582 w 5969429"/>
              <a:gd name="connsiteY9" fmla="*/ 0 h 4573130"/>
              <a:gd name="connsiteX10" fmla="*/ 1261753 w 5969429"/>
              <a:gd name="connsiteY10" fmla="*/ 0 h 4573130"/>
              <a:gd name="connsiteX11" fmla="*/ 489857 w 5969429"/>
              <a:gd name="connsiteY11" fmla="*/ 83127 h 4573130"/>
              <a:gd name="connsiteX12" fmla="*/ 56408 w 5969429"/>
              <a:gd name="connsiteY12" fmla="*/ 290946 h 4573130"/>
              <a:gd name="connsiteX13" fmla="*/ 151410 w 5969429"/>
              <a:gd name="connsiteY13" fmla="*/ 629392 h 4573130"/>
              <a:gd name="connsiteX14" fmla="*/ 887680 w 5969429"/>
              <a:gd name="connsiteY14" fmla="*/ 1704109 h 4573130"/>
              <a:gd name="connsiteX15" fmla="*/ 2195253 w 5969429"/>
              <a:gd name="connsiteY15" fmla="*/ 2581646 h 4573130"/>
              <a:gd name="connsiteX16" fmla="*/ 3167743 w 5969429"/>
              <a:gd name="connsiteY16" fmla="*/ 3901044 h 4573130"/>
              <a:gd name="connsiteX17" fmla="*/ 3432513 w 5969429"/>
              <a:gd name="connsiteY17" fmla="*/ 4021727 h 4573130"/>
              <a:gd name="connsiteX18" fmla="*/ 3717026 w 5969429"/>
              <a:gd name="connsiteY18" fmla="*/ 4002033 h 4573130"/>
              <a:gd name="connsiteX19" fmla="*/ 4085507 w 5969429"/>
              <a:gd name="connsiteY19" fmla="*/ 3911584 h 4573130"/>
              <a:gd name="connsiteX20" fmla="*/ 4812475 w 5969429"/>
              <a:gd name="connsiteY20" fmla="*/ 4471060 h 4573130"/>
              <a:gd name="connsiteX21" fmla="*/ 5271506 w 5969429"/>
              <a:gd name="connsiteY21" fmla="*/ 4535434 h 4573130"/>
              <a:gd name="connsiteX22" fmla="*/ 5566559 w 5969429"/>
              <a:gd name="connsiteY22" fmla="*/ 4405745 h 4573130"/>
              <a:gd name="connsiteX23" fmla="*/ 5881254 w 5969429"/>
              <a:gd name="connsiteY23"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06807 w 5969429"/>
              <a:gd name="connsiteY4" fmla="*/ 2939949 h 4573130"/>
              <a:gd name="connsiteX5" fmla="*/ 5076549 w 5969429"/>
              <a:gd name="connsiteY5" fmla="*/ 2792715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06807 w 5969429"/>
              <a:gd name="connsiteY4" fmla="*/ 2939949 h 4573130"/>
              <a:gd name="connsiteX5" fmla="*/ 5076549 w 5969429"/>
              <a:gd name="connsiteY5" fmla="*/ 2792715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06807 w 5969429"/>
              <a:gd name="connsiteY4" fmla="*/ 2939949 h 4573130"/>
              <a:gd name="connsiteX5" fmla="*/ 5076549 w 5969429"/>
              <a:gd name="connsiteY5" fmla="*/ 2792715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21095 w 5969429"/>
              <a:gd name="connsiteY4" fmla="*/ 2956618 h 4573130"/>
              <a:gd name="connsiteX5" fmla="*/ 5076549 w 5969429"/>
              <a:gd name="connsiteY5" fmla="*/ 2792715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21095 w 5969429"/>
              <a:gd name="connsiteY4" fmla="*/ 2956618 h 4573130"/>
              <a:gd name="connsiteX5" fmla="*/ 5121793 w 5969429"/>
              <a:gd name="connsiteY5" fmla="*/ 2692702 h 4573130"/>
              <a:gd name="connsiteX6" fmla="*/ 4912610 w 5969429"/>
              <a:gd name="connsiteY6" fmla="*/ 2452959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21095 w 5969429"/>
              <a:gd name="connsiteY4" fmla="*/ 2956618 h 4573130"/>
              <a:gd name="connsiteX5" fmla="*/ 5121793 w 5969429"/>
              <a:gd name="connsiteY5" fmla="*/ 269270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21095 w 5969429"/>
              <a:gd name="connsiteY4" fmla="*/ 2956618 h 4573130"/>
              <a:gd name="connsiteX5" fmla="*/ 5121793 w 5969429"/>
              <a:gd name="connsiteY5" fmla="*/ 269270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21095 w 5969429"/>
              <a:gd name="connsiteY4" fmla="*/ 2956618 h 4573130"/>
              <a:gd name="connsiteX5" fmla="*/ 5121793 w 5969429"/>
              <a:gd name="connsiteY5" fmla="*/ 269270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47289 w 5969429"/>
              <a:gd name="connsiteY4" fmla="*/ 2954236 h 4573130"/>
              <a:gd name="connsiteX5" fmla="*/ 5121793 w 5969429"/>
              <a:gd name="connsiteY5" fmla="*/ 269270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47289 w 5969429"/>
              <a:gd name="connsiteY4" fmla="*/ 2954236 h 4573130"/>
              <a:gd name="connsiteX5" fmla="*/ 5121793 w 5969429"/>
              <a:gd name="connsiteY5" fmla="*/ 269270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32587 w 5969429"/>
              <a:gd name="connsiteY3" fmla="*/ 2992080 h 4573130"/>
              <a:gd name="connsiteX4" fmla="*/ 5047289 w 5969429"/>
              <a:gd name="connsiteY4" fmla="*/ 2954236 h 4573130"/>
              <a:gd name="connsiteX5" fmla="*/ 5083693 w 5969429"/>
              <a:gd name="connsiteY5" fmla="*/ 271175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47289 w 5969429"/>
              <a:gd name="connsiteY4" fmla="*/ 2954236 h 4573130"/>
              <a:gd name="connsiteX5" fmla="*/ 5083693 w 5969429"/>
              <a:gd name="connsiteY5" fmla="*/ 271175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67609 w 5969429"/>
              <a:gd name="connsiteY4" fmla="*/ 2964396 h 4573130"/>
              <a:gd name="connsiteX5" fmla="*/ 5083693 w 5969429"/>
              <a:gd name="connsiteY5" fmla="*/ 271175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083693 w 5969429"/>
              <a:gd name="connsiteY5" fmla="*/ 271175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083693 w 5969429"/>
              <a:gd name="connsiteY5" fmla="*/ 271175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85507 w 5969429"/>
              <a:gd name="connsiteY20" fmla="*/ 3911584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17026 w 5969429"/>
              <a:gd name="connsiteY19" fmla="*/ 4002033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743219 w 5969429"/>
              <a:gd name="connsiteY19" fmla="*/ 401870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432513 w 5969429"/>
              <a:gd name="connsiteY18" fmla="*/ 4021727 h 4573130"/>
              <a:gd name="connsiteX19" fmla="*/ 3893238 w 5969429"/>
              <a:gd name="connsiteY19" fmla="*/ 396155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893238 w 5969429"/>
              <a:gd name="connsiteY19" fmla="*/ 396155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900382 w 5969429"/>
              <a:gd name="connsiteY19" fmla="*/ 396155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900382 w 5969429"/>
              <a:gd name="connsiteY19" fmla="*/ 396155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900382 w 5969429"/>
              <a:gd name="connsiteY19" fmla="*/ 3961551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945626 w 5969429"/>
              <a:gd name="connsiteY19" fmla="*/ 3963932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167743 w 5969429"/>
              <a:gd name="connsiteY17" fmla="*/ 3901044 h 4573130"/>
              <a:gd name="connsiteX18" fmla="*/ 3513476 w 5969429"/>
              <a:gd name="connsiteY18" fmla="*/ 4047921 h 4573130"/>
              <a:gd name="connsiteX19" fmla="*/ 3945626 w 5969429"/>
              <a:gd name="connsiteY19" fmla="*/ 3963932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887680 w 5969429"/>
              <a:gd name="connsiteY15" fmla="*/ 1704109 h 4573130"/>
              <a:gd name="connsiteX16" fmla="*/ 2195253 w 5969429"/>
              <a:gd name="connsiteY16" fmla="*/ 2581646 h 4573130"/>
              <a:gd name="connsiteX17" fmla="*/ 3017725 w 5969429"/>
              <a:gd name="connsiteY17" fmla="*/ 3701019 h 4573130"/>
              <a:gd name="connsiteX18" fmla="*/ 3513476 w 5969429"/>
              <a:gd name="connsiteY18" fmla="*/ 4047921 h 4573130"/>
              <a:gd name="connsiteX19" fmla="*/ 3945626 w 5969429"/>
              <a:gd name="connsiteY19" fmla="*/ 3963932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957422 w 5969429"/>
              <a:gd name="connsiteY15" fmla="*/ 1688610 h 4573130"/>
              <a:gd name="connsiteX16" fmla="*/ 2195253 w 5969429"/>
              <a:gd name="connsiteY16" fmla="*/ 2581646 h 4573130"/>
              <a:gd name="connsiteX17" fmla="*/ 3017725 w 5969429"/>
              <a:gd name="connsiteY17" fmla="*/ 3701019 h 4573130"/>
              <a:gd name="connsiteX18" fmla="*/ 3513476 w 5969429"/>
              <a:gd name="connsiteY18" fmla="*/ 4047921 h 4573130"/>
              <a:gd name="connsiteX19" fmla="*/ 3945626 w 5969429"/>
              <a:gd name="connsiteY19" fmla="*/ 3963932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 name="connsiteX0" fmla="*/ 5881254 w 5969429"/>
              <a:gd name="connsiteY0" fmla="*/ 4025735 h 4573130"/>
              <a:gd name="connsiteX1" fmla="*/ 5951616 w 5969429"/>
              <a:gd name="connsiteY1" fmla="*/ 3741519 h 4573130"/>
              <a:gd name="connsiteX2" fmla="*/ 5774377 w 5969429"/>
              <a:gd name="connsiteY2" fmla="*/ 3408218 h 4573130"/>
              <a:gd name="connsiteX3" fmla="*/ 5070687 w 5969429"/>
              <a:gd name="connsiteY3" fmla="*/ 3025100 h 4573130"/>
              <a:gd name="connsiteX4" fmla="*/ 5082849 w 5969429"/>
              <a:gd name="connsiteY4" fmla="*/ 2999956 h 4573130"/>
              <a:gd name="connsiteX5" fmla="*/ 5109093 w 5969429"/>
              <a:gd name="connsiteY5" fmla="*/ 2726992 h 4573130"/>
              <a:gd name="connsiteX6" fmla="*/ 4912610 w 5969429"/>
              <a:gd name="connsiteY6" fmla="*/ 2417240 h 4573130"/>
              <a:gd name="connsiteX7" fmla="*/ 4206834 w 5969429"/>
              <a:gd name="connsiteY7" fmla="*/ 1626920 h 4573130"/>
              <a:gd name="connsiteX8" fmla="*/ 2989613 w 5969429"/>
              <a:gd name="connsiteY8" fmla="*/ 985652 h 4573130"/>
              <a:gd name="connsiteX9" fmla="*/ 2342408 w 5969429"/>
              <a:gd name="connsiteY9" fmla="*/ 178130 h 4573130"/>
              <a:gd name="connsiteX10" fmla="*/ 1849582 w 5969429"/>
              <a:gd name="connsiteY10" fmla="*/ 0 h 4573130"/>
              <a:gd name="connsiteX11" fmla="*/ 1261753 w 5969429"/>
              <a:gd name="connsiteY11" fmla="*/ 0 h 4573130"/>
              <a:gd name="connsiteX12" fmla="*/ 489857 w 5969429"/>
              <a:gd name="connsiteY12" fmla="*/ 83127 h 4573130"/>
              <a:gd name="connsiteX13" fmla="*/ 56408 w 5969429"/>
              <a:gd name="connsiteY13" fmla="*/ 290946 h 4573130"/>
              <a:gd name="connsiteX14" fmla="*/ 151410 w 5969429"/>
              <a:gd name="connsiteY14" fmla="*/ 629392 h 4573130"/>
              <a:gd name="connsiteX15" fmla="*/ 903178 w 5969429"/>
              <a:gd name="connsiteY15" fmla="*/ 1541376 h 4573130"/>
              <a:gd name="connsiteX16" fmla="*/ 2195253 w 5969429"/>
              <a:gd name="connsiteY16" fmla="*/ 2581646 h 4573130"/>
              <a:gd name="connsiteX17" fmla="*/ 3017725 w 5969429"/>
              <a:gd name="connsiteY17" fmla="*/ 3701019 h 4573130"/>
              <a:gd name="connsiteX18" fmla="*/ 3513476 w 5969429"/>
              <a:gd name="connsiteY18" fmla="*/ 4047921 h 4573130"/>
              <a:gd name="connsiteX19" fmla="*/ 3945626 w 5969429"/>
              <a:gd name="connsiteY19" fmla="*/ 3963932 h 4573130"/>
              <a:gd name="connsiteX20" fmla="*/ 4071219 w 5969429"/>
              <a:gd name="connsiteY20" fmla="*/ 3890152 h 4573130"/>
              <a:gd name="connsiteX21" fmla="*/ 4812475 w 5969429"/>
              <a:gd name="connsiteY21" fmla="*/ 4471060 h 4573130"/>
              <a:gd name="connsiteX22" fmla="*/ 5271506 w 5969429"/>
              <a:gd name="connsiteY22" fmla="*/ 4535434 h 4573130"/>
              <a:gd name="connsiteX23" fmla="*/ 5566559 w 5969429"/>
              <a:gd name="connsiteY23" fmla="*/ 4405745 h 4573130"/>
              <a:gd name="connsiteX24" fmla="*/ 5881254 w 5969429"/>
              <a:gd name="connsiteY24" fmla="*/ 4025735 h 4573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5969429" h="4573130">
                <a:moveTo>
                  <a:pt x="5881254" y="4025735"/>
                </a:moveTo>
                <a:cubicBezTo>
                  <a:pt x="5936672" y="3909951"/>
                  <a:pt x="5969429" y="3844438"/>
                  <a:pt x="5951616" y="3741519"/>
                </a:cubicBezTo>
                <a:cubicBezTo>
                  <a:pt x="5933803" y="3638600"/>
                  <a:pt x="5908964" y="3513117"/>
                  <a:pt x="5774377" y="3408218"/>
                </a:cubicBezTo>
                <a:lnTo>
                  <a:pt x="5070687" y="3025100"/>
                </a:lnTo>
                <a:lnTo>
                  <a:pt x="5082849" y="2999956"/>
                </a:lnTo>
                <a:cubicBezTo>
                  <a:pt x="5111589" y="2932281"/>
                  <a:pt x="5124793" y="2808157"/>
                  <a:pt x="5109093" y="2726992"/>
                </a:cubicBezTo>
                <a:cubicBezTo>
                  <a:pt x="5081770" y="2649702"/>
                  <a:pt x="5081254" y="2609561"/>
                  <a:pt x="4912610" y="2417240"/>
                </a:cubicBezTo>
                <a:lnTo>
                  <a:pt x="4206834" y="1626920"/>
                </a:lnTo>
                <a:lnTo>
                  <a:pt x="2989613" y="985652"/>
                </a:lnTo>
                <a:lnTo>
                  <a:pt x="2342408" y="178130"/>
                </a:lnTo>
                <a:cubicBezTo>
                  <a:pt x="2244437" y="120733"/>
                  <a:pt x="2029691" y="29688"/>
                  <a:pt x="1849582" y="0"/>
                </a:cubicBezTo>
                <a:lnTo>
                  <a:pt x="1261753" y="0"/>
                </a:lnTo>
                <a:lnTo>
                  <a:pt x="489857" y="83127"/>
                </a:lnTo>
                <a:cubicBezTo>
                  <a:pt x="288966" y="131618"/>
                  <a:pt x="112816" y="199902"/>
                  <a:pt x="56408" y="290946"/>
                </a:cubicBezTo>
                <a:cubicBezTo>
                  <a:pt x="0" y="381990"/>
                  <a:pt x="12865" y="393865"/>
                  <a:pt x="151410" y="629392"/>
                </a:cubicBezTo>
                <a:lnTo>
                  <a:pt x="903178" y="1541376"/>
                </a:lnTo>
                <a:lnTo>
                  <a:pt x="2195253" y="2581646"/>
                </a:lnTo>
                <a:lnTo>
                  <a:pt x="3017725" y="3701019"/>
                </a:lnTo>
                <a:cubicBezTo>
                  <a:pt x="3122665" y="3807080"/>
                  <a:pt x="3358826" y="4004102"/>
                  <a:pt x="3513476" y="4047921"/>
                </a:cubicBezTo>
                <a:cubicBezTo>
                  <a:pt x="3668126" y="4091740"/>
                  <a:pt x="3874894" y="3997767"/>
                  <a:pt x="3945626" y="3963932"/>
                </a:cubicBezTo>
                <a:cubicBezTo>
                  <a:pt x="4016860" y="3928225"/>
                  <a:pt x="4014273" y="3913952"/>
                  <a:pt x="4071219" y="3890152"/>
                </a:cubicBezTo>
                <a:lnTo>
                  <a:pt x="4812475" y="4471060"/>
                </a:lnTo>
                <a:cubicBezTo>
                  <a:pt x="5001886" y="4573130"/>
                  <a:pt x="5145825" y="4546320"/>
                  <a:pt x="5271506" y="4535434"/>
                </a:cubicBezTo>
                <a:cubicBezTo>
                  <a:pt x="5397187" y="4524548"/>
                  <a:pt x="5454139" y="4483075"/>
                  <a:pt x="5566559" y="4405745"/>
                </a:cubicBezTo>
                <a:cubicBezTo>
                  <a:pt x="5710052" y="4242459"/>
                  <a:pt x="5793278" y="4184369"/>
                  <a:pt x="5881254" y="4025735"/>
                </a:cubicBezTo>
                <a:close/>
              </a:path>
            </a:pathLst>
          </a:custGeom>
          <a:noFill/>
          <a:ln w="190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sp macro="" textlink="">
        <xdr:nvSpPr>
          <xdr:cNvPr id="160" name="Text Box 43"/>
          <xdr:cNvSpPr txBox="1">
            <a:spLocks noChangeArrowheads="1"/>
          </xdr:cNvSpPr>
        </xdr:nvSpPr>
        <xdr:spPr bwMode="auto">
          <a:xfrm>
            <a:off x="209550" y="3962400"/>
            <a:ext cx="828675" cy="361950"/>
          </a:xfrm>
          <a:prstGeom prst="rect">
            <a:avLst/>
          </a:prstGeom>
          <a:no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kern="1200">
                <a:solidFill>
                  <a:schemeClr val="tx1"/>
                </a:solidFill>
                <a:latin typeface="Arial" charset="0"/>
                <a:ea typeface="+mn-ea"/>
                <a:cs typeface="+mn-cs"/>
              </a:rPr>
              <a:t>Zeichnung: </a:t>
            </a:r>
          </a:p>
          <a:p>
            <a:r>
              <a:rPr lang="fr-CH" sz="700" kern="1200">
                <a:solidFill>
                  <a:schemeClr val="tx1"/>
                </a:solidFill>
                <a:latin typeface="Arial" charset="0"/>
                <a:ea typeface="+mn-ea"/>
                <a:cs typeface="+mn-cs"/>
              </a:rPr>
              <a:t>Husson Ludoril</a:t>
            </a:r>
          </a:p>
        </xdr:txBody>
      </xdr:sp>
      <xdr:sp macro="" textlink="">
        <xdr:nvSpPr>
          <xdr:cNvPr id="133" name="Text Box 135"/>
          <xdr:cNvSpPr txBox="1">
            <a:spLocks noChangeArrowheads="1"/>
          </xdr:cNvSpPr>
        </xdr:nvSpPr>
        <xdr:spPr bwMode="auto">
          <a:xfrm>
            <a:off x="1038225" y="1857375"/>
            <a:ext cx="209550"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h</a:t>
            </a:r>
            <a:r>
              <a:rPr lang="de-CH" sz="1050" b="1" i="0" strike="noStrike" baseline="-25000">
                <a:solidFill>
                  <a:srgbClr val="000000"/>
                </a:solidFill>
                <a:latin typeface="Arial"/>
                <a:cs typeface="Arial"/>
              </a:rPr>
              <a:t>3</a:t>
            </a:r>
            <a:endParaRPr lang="de-CH" sz="1050" b="1" i="0" strike="noStrike">
              <a:solidFill>
                <a:srgbClr val="000000"/>
              </a:solidFill>
              <a:latin typeface="Arial"/>
              <a:cs typeface="Arial"/>
            </a:endParaRPr>
          </a:p>
        </xdr:txBody>
      </xdr:sp>
      <xdr:sp macro="" textlink="">
        <xdr:nvSpPr>
          <xdr:cNvPr id="71" name="Freihandform 70"/>
          <xdr:cNvSpPr/>
        </xdr:nvSpPr>
        <xdr:spPr bwMode="auto">
          <a:xfrm rot="20524010" flipH="1" flipV="1">
            <a:off x="1733550" y="3209925"/>
            <a:ext cx="523875" cy="438150"/>
          </a:xfrm>
          <a:custGeom>
            <a:avLst/>
            <a:gdLst>
              <a:gd name="connsiteX0" fmla="*/ 1200778 w 1200778"/>
              <a:gd name="connsiteY0" fmla="*/ 150725 h 155749"/>
              <a:gd name="connsiteX1" fmla="*/ 286378 w 1200778"/>
              <a:gd name="connsiteY1" fmla="*/ 155749 h 155749"/>
              <a:gd name="connsiteX2" fmla="*/ 0 w 1200778"/>
              <a:gd name="connsiteY2" fmla="*/ 0 h 155749"/>
              <a:gd name="connsiteX0" fmla="*/ 1200778 w 1200778"/>
              <a:gd name="connsiteY0" fmla="*/ 150725 h 164253"/>
              <a:gd name="connsiteX1" fmla="*/ 143595 w 1200778"/>
              <a:gd name="connsiteY1" fmla="*/ 164253 h 164253"/>
              <a:gd name="connsiteX2" fmla="*/ 0 w 1200778"/>
              <a:gd name="connsiteY2" fmla="*/ 0 h 164253"/>
              <a:gd name="connsiteX0" fmla="*/ 1176981 w 1176981"/>
              <a:gd name="connsiteY0" fmla="*/ 167734 h 167734"/>
              <a:gd name="connsiteX1" fmla="*/ 143595 w 1176981"/>
              <a:gd name="connsiteY1" fmla="*/ 164253 h 167734"/>
              <a:gd name="connsiteX2" fmla="*/ 0 w 1176981"/>
              <a:gd name="connsiteY2" fmla="*/ 0 h 167734"/>
              <a:gd name="connsiteX0" fmla="*/ 669390 w 669390"/>
              <a:gd name="connsiteY0" fmla="*/ 181646 h 181646"/>
              <a:gd name="connsiteX1" fmla="*/ 143595 w 669390"/>
              <a:gd name="connsiteY1" fmla="*/ 164253 h 181646"/>
              <a:gd name="connsiteX2" fmla="*/ 0 w 669390"/>
              <a:gd name="connsiteY2" fmla="*/ 0 h 181646"/>
              <a:gd name="connsiteX0" fmla="*/ 669390 w 669390"/>
              <a:gd name="connsiteY0" fmla="*/ 181646 h 181646"/>
              <a:gd name="connsiteX1" fmla="*/ 108483 w 669390"/>
              <a:gd name="connsiteY1" fmla="*/ 119396 h 181646"/>
              <a:gd name="connsiteX2" fmla="*/ 0 w 669390"/>
              <a:gd name="connsiteY2" fmla="*/ 0 h 181646"/>
              <a:gd name="connsiteX0" fmla="*/ 841965 w 841965"/>
              <a:gd name="connsiteY0" fmla="*/ 267536 h 267536"/>
              <a:gd name="connsiteX1" fmla="*/ 281058 w 841965"/>
              <a:gd name="connsiteY1" fmla="*/ 205286 h 267536"/>
              <a:gd name="connsiteX2" fmla="*/ 0 w 841965"/>
              <a:gd name="connsiteY2" fmla="*/ 0 h 267536"/>
              <a:gd name="connsiteX0" fmla="*/ 825343 w 825343"/>
              <a:gd name="connsiteY0" fmla="*/ 288356 h 288356"/>
              <a:gd name="connsiteX1" fmla="*/ 281058 w 825343"/>
              <a:gd name="connsiteY1" fmla="*/ 205286 h 288356"/>
              <a:gd name="connsiteX2" fmla="*/ 0 w 825343"/>
              <a:gd name="connsiteY2" fmla="*/ 0 h 288356"/>
              <a:gd name="connsiteX0" fmla="*/ 837810 w 837810"/>
              <a:gd name="connsiteY0" fmla="*/ 272741 h 272741"/>
              <a:gd name="connsiteX1" fmla="*/ 281058 w 837810"/>
              <a:gd name="connsiteY1" fmla="*/ 205286 h 272741"/>
              <a:gd name="connsiteX2" fmla="*/ 0 w 837810"/>
              <a:gd name="connsiteY2" fmla="*/ 0 h 272741"/>
              <a:gd name="connsiteX0" fmla="*/ 816660 w 816660"/>
              <a:gd name="connsiteY0" fmla="*/ 281466 h 281466"/>
              <a:gd name="connsiteX1" fmla="*/ 281058 w 816660"/>
              <a:gd name="connsiteY1" fmla="*/ 205286 h 281466"/>
              <a:gd name="connsiteX2" fmla="*/ 0 w 816660"/>
              <a:gd name="connsiteY2" fmla="*/ 0 h 281466"/>
            </a:gdLst>
            <a:ahLst/>
            <a:cxnLst>
              <a:cxn ang="0">
                <a:pos x="connsiteX0" y="connsiteY0"/>
              </a:cxn>
              <a:cxn ang="0">
                <a:pos x="connsiteX1" y="connsiteY1"/>
              </a:cxn>
              <a:cxn ang="0">
                <a:pos x="connsiteX2" y="connsiteY2"/>
              </a:cxn>
            </a:cxnLst>
            <a:rect l="l" t="t" r="r" b="b"/>
            <a:pathLst>
              <a:path w="816660" h="281466">
                <a:moveTo>
                  <a:pt x="816660" y="281466"/>
                </a:moveTo>
                <a:lnTo>
                  <a:pt x="281058" y="205286"/>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68" name="Text Box 135"/>
          <xdr:cNvSpPr txBox="1">
            <a:spLocks noChangeArrowheads="1"/>
          </xdr:cNvSpPr>
        </xdr:nvSpPr>
        <xdr:spPr bwMode="auto">
          <a:xfrm>
            <a:off x="866775" y="3143250"/>
            <a:ext cx="876300" cy="447675"/>
          </a:xfrm>
          <a:prstGeom prst="rect">
            <a:avLst/>
          </a:prstGeom>
          <a:solidFill>
            <a:srgbClr val="92D050"/>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fr-CH" sz="700" b="1" kern="1200">
                <a:solidFill>
                  <a:schemeClr val="tx1"/>
                </a:solidFill>
                <a:latin typeface="Arial" pitchFamily="34" charset="0"/>
                <a:ea typeface="+mn-ea"/>
                <a:cs typeface="Arial" pitchFamily="34" charset="0"/>
              </a:rPr>
              <a:t>Aufprallfläche für </a:t>
            </a:r>
            <a:br>
              <a:rPr lang="fr-CH" sz="70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h = 1 m </a:t>
            </a:r>
            <a:br>
              <a:rPr lang="fr-CH" sz="1050" b="1" kern="1200">
                <a:solidFill>
                  <a:schemeClr val="tx1"/>
                </a:solidFill>
                <a:latin typeface="Arial" pitchFamily="34" charset="0"/>
                <a:ea typeface="+mn-ea"/>
                <a:cs typeface="Arial" pitchFamily="34" charset="0"/>
              </a:rPr>
            </a:br>
            <a:r>
              <a:rPr lang="fr-CH" sz="700" b="1" kern="1200">
                <a:solidFill>
                  <a:schemeClr val="tx1"/>
                </a:solidFill>
                <a:latin typeface="Arial" pitchFamily="34" charset="0"/>
                <a:ea typeface="+mn-ea"/>
                <a:cs typeface="Arial" pitchFamily="34" charset="0"/>
              </a:rPr>
              <a:t>(z.B. Rasen)</a:t>
            </a:r>
            <a:endParaRPr lang="fr-CH" sz="800" b="1">
              <a:latin typeface="Arial" pitchFamily="34" charset="0"/>
              <a:cs typeface="Arial" pitchFamily="34" charset="0"/>
            </a:endParaRPr>
          </a:p>
        </xdr:txBody>
      </xdr:sp>
      <xdr:pic>
        <xdr:nvPicPr>
          <xdr:cNvPr id="2196331" name="Imag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3025" y="1543050"/>
            <a:ext cx="326707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304800</xdr:colOff>
      <xdr:row>0</xdr:row>
      <xdr:rowOff>142875</xdr:rowOff>
    </xdr:from>
    <xdr:to>
      <xdr:col>8</xdr:col>
      <xdr:colOff>9525</xdr:colOff>
      <xdr:row>2</xdr:row>
      <xdr:rowOff>0</xdr:rowOff>
    </xdr:to>
    <xdr:pic>
      <xdr:nvPicPr>
        <xdr:cNvPr id="220800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1428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49</xdr:row>
      <xdr:rowOff>0</xdr:rowOff>
    </xdr:from>
    <xdr:to>
      <xdr:col>1</xdr:col>
      <xdr:colOff>942975</xdr:colOff>
      <xdr:row>49</xdr:row>
      <xdr:rowOff>307326</xdr:rowOff>
    </xdr:to>
    <xdr:sp macro="" textlink="">
      <xdr:nvSpPr>
        <xdr:cNvPr id="72" name="Abgerundetes Rechteck 71">
          <a:hlinkClick xmlns:r="http://schemas.openxmlformats.org/officeDocument/2006/relationships" r:id="rId2"/>
        </xdr:cNvPr>
        <xdr:cNvSpPr/>
      </xdr:nvSpPr>
      <xdr:spPr>
        <a:xfrm>
          <a:off x="171450" y="96583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1076325</xdr:colOff>
      <xdr:row>49</xdr:row>
      <xdr:rowOff>0</xdr:rowOff>
    </xdr:from>
    <xdr:to>
      <xdr:col>1</xdr:col>
      <xdr:colOff>2238375</xdr:colOff>
      <xdr:row>49</xdr:row>
      <xdr:rowOff>307326</xdr:rowOff>
    </xdr:to>
    <xdr:sp macro="" textlink="">
      <xdr:nvSpPr>
        <xdr:cNvPr id="73" name="Abgerundetes Rechteck 72">
          <a:hlinkClick xmlns:r="http://schemas.openxmlformats.org/officeDocument/2006/relationships" r:id="rId3"/>
        </xdr:cNvPr>
        <xdr:cNvSpPr/>
      </xdr:nvSpPr>
      <xdr:spPr>
        <a:xfrm>
          <a:off x="1466850" y="96583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0</xdr:colOff>
      <xdr:row>4</xdr:row>
      <xdr:rowOff>104775</xdr:rowOff>
    </xdr:from>
    <xdr:to>
      <xdr:col>7</xdr:col>
      <xdr:colOff>1190625</xdr:colOff>
      <xdr:row>31</xdr:row>
      <xdr:rowOff>209550</xdr:rowOff>
    </xdr:to>
    <xdr:grpSp>
      <xdr:nvGrpSpPr>
        <xdr:cNvPr id="2208009" name="Gruppieren 73"/>
        <xdr:cNvGrpSpPr>
          <a:grpSpLocks/>
        </xdr:cNvGrpSpPr>
      </xdr:nvGrpSpPr>
      <xdr:grpSpPr bwMode="auto">
        <a:xfrm>
          <a:off x="0" y="1419225"/>
          <a:ext cx="6257925" cy="4933950"/>
          <a:chOff x="1" y="1419225"/>
          <a:chExt cx="6257921" cy="4457700"/>
        </a:xfrm>
      </xdr:grpSpPr>
      <xdr:sp macro="" textlink="">
        <xdr:nvSpPr>
          <xdr:cNvPr id="77" name="Freihandform 76"/>
          <xdr:cNvSpPr/>
        </xdr:nvSpPr>
        <xdr:spPr bwMode="auto">
          <a:xfrm>
            <a:off x="476251" y="3527597"/>
            <a:ext cx="3524248" cy="1566219"/>
          </a:xfrm>
          <a:custGeom>
            <a:avLst/>
            <a:gdLst>
              <a:gd name="connsiteX0" fmla="*/ 2838450 w 4692650"/>
              <a:gd name="connsiteY0" fmla="*/ 2019300 h 2019300"/>
              <a:gd name="connsiteX1" fmla="*/ 2152650 w 4692650"/>
              <a:gd name="connsiteY1" fmla="*/ 2012950 h 2019300"/>
              <a:gd name="connsiteX2" fmla="*/ 1543050 w 4692650"/>
              <a:gd name="connsiteY2" fmla="*/ 1854200 h 2019300"/>
              <a:gd name="connsiteX3" fmla="*/ 1123950 w 4692650"/>
              <a:gd name="connsiteY3" fmla="*/ 1676400 h 2019300"/>
              <a:gd name="connsiteX4" fmla="*/ 304800 w 4692650"/>
              <a:gd name="connsiteY4" fmla="*/ 1263650 h 2019300"/>
              <a:gd name="connsiteX5" fmla="*/ 0 w 4692650"/>
              <a:gd name="connsiteY5" fmla="*/ 933450 h 2019300"/>
              <a:gd name="connsiteX6" fmla="*/ 158750 w 4692650"/>
              <a:gd name="connsiteY6" fmla="*/ 495300 h 2019300"/>
              <a:gd name="connsiteX7" fmla="*/ 660400 w 4692650"/>
              <a:gd name="connsiteY7" fmla="*/ 260350 h 2019300"/>
              <a:gd name="connsiteX8" fmla="*/ 1143000 w 4692650"/>
              <a:gd name="connsiteY8" fmla="*/ 146050 h 2019300"/>
              <a:gd name="connsiteX9" fmla="*/ 2178050 w 4692650"/>
              <a:gd name="connsiteY9" fmla="*/ 0 h 2019300"/>
              <a:gd name="connsiteX10" fmla="*/ 2514600 w 4692650"/>
              <a:gd name="connsiteY10" fmla="*/ 12700 h 2019300"/>
              <a:gd name="connsiteX11" fmla="*/ 2870200 w 4692650"/>
              <a:gd name="connsiteY11" fmla="*/ 31750 h 2019300"/>
              <a:gd name="connsiteX12" fmla="*/ 3397250 w 4692650"/>
              <a:gd name="connsiteY12" fmla="*/ 165100 h 2019300"/>
              <a:gd name="connsiteX13" fmla="*/ 3689350 w 4692650"/>
              <a:gd name="connsiteY13" fmla="*/ 565150 h 2019300"/>
              <a:gd name="connsiteX14" fmla="*/ 3867150 w 4692650"/>
              <a:gd name="connsiteY14" fmla="*/ 946150 h 2019300"/>
              <a:gd name="connsiteX15" fmla="*/ 4083050 w 4692650"/>
              <a:gd name="connsiteY15" fmla="*/ 1212850 h 2019300"/>
              <a:gd name="connsiteX16" fmla="*/ 4356100 w 4692650"/>
              <a:gd name="connsiteY16" fmla="*/ 1447800 h 2019300"/>
              <a:gd name="connsiteX17" fmla="*/ 4565650 w 4692650"/>
              <a:gd name="connsiteY17" fmla="*/ 1574800 h 2019300"/>
              <a:gd name="connsiteX18" fmla="*/ 4692650 w 4692650"/>
              <a:gd name="connsiteY18" fmla="*/ 1606550 h 2019300"/>
              <a:gd name="connsiteX19" fmla="*/ 2838450 w 4692650"/>
              <a:gd name="connsiteY19" fmla="*/ 2019300 h 2019300"/>
              <a:gd name="connsiteX0" fmla="*/ 2838450 w 4692650"/>
              <a:gd name="connsiteY0" fmla="*/ 2019300 h 2087033"/>
              <a:gd name="connsiteX1" fmla="*/ 2152650 w 4692650"/>
              <a:gd name="connsiteY1" fmla="*/ 2012950 h 2087033"/>
              <a:gd name="connsiteX2" fmla="*/ 1543050 w 4692650"/>
              <a:gd name="connsiteY2" fmla="*/ 1854200 h 2087033"/>
              <a:gd name="connsiteX3" fmla="*/ 1123950 w 4692650"/>
              <a:gd name="connsiteY3" fmla="*/ 1676400 h 2087033"/>
              <a:gd name="connsiteX4" fmla="*/ 304800 w 4692650"/>
              <a:gd name="connsiteY4" fmla="*/ 1263650 h 2087033"/>
              <a:gd name="connsiteX5" fmla="*/ 0 w 4692650"/>
              <a:gd name="connsiteY5" fmla="*/ 933450 h 2087033"/>
              <a:gd name="connsiteX6" fmla="*/ 158750 w 4692650"/>
              <a:gd name="connsiteY6" fmla="*/ 495300 h 2087033"/>
              <a:gd name="connsiteX7" fmla="*/ 660400 w 4692650"/>
              <a:gd name="connsiteY7" fmla="*/ 260350 h 2087033"/>
              <a:gd name="connsiteX8" fmla="*/ 1143000 w 4692650"/>
              <a:gd name="connsiteY8" fmla="*/ 146050 h 2087033"/>
              <a:gd name="connsiteX9" fmla="*/ 2178050 w 4692650"/>
              <a:gd name="connsiteY9" fmla="*/ 0 h 2087033"/>
              <a:gd name="connsiteX10" fmla="*/ 2514600 w 4692650"/>
              <a:gd name="connsiteY10" fmla="*/ 12700 h 2087033"/>
              <a:gd name="connsiteX11" fmla="*/ 2870200 w 4692650"/>
              <a:gd name="connsiteY11" fmla="*/ 31750 h 2087033"/>
              <a:gd name="connsiteX12" fmla="*/ 3397250 w 4692650"/>
              <a:gd name="connsiteY12" fmla="*/ 165100 h 2087033"/>
              <a:gd name="connsiteX13" fmla="*/ 3689350 w 4692650"/>
              <a:gd name="connsiteY13" fmla="*/ 565150 h 2087033"/>
              <a:gd name="connsiteX14" fmla="*/ 3867150 w 4692650"/>
              <a:gd name="connsiteY14" fmla="*/ 946150 h 2087033"/>
              <a:gd name="connsiteX15" fmla="*/ 4083050 w 4692650"/>
              <a:gd name="connsiteY15" fmla="*/ 1212850 h 2087033"/>
              <a:gd name="connsiteX16" fmla="*/ 4356100 w 4692650"/>
              <a:gd name="connsiteY16" fmla="*/ 1447800 h 2087033"/>
              <a:gd name="connsiteX17" fmla="*/ 4565650 w 4692650"/>
              <a:gd name="connsiteY17" fmla="*/ 1574800 h 2087033"/>
              <a:gd name="connsiteX18" fmla="*/ 4692650 w 4692650"/>
              <a:gd name="connsiteY18" fmla="*/ 1606550 h 2087033"/>
              <a:gd name="connsiteX19" fmla="*/ 2838450 w 4692650"/>
              <a:gd name="connsiteY19" fmla="*/ 2019300 h 2087033"/>
              <a:gd name="connsiteX0" fmla="*/ 2838450 w 4692650"/>
              <a:gd name="connsiteY0" fmla="*/ 2019300 h 2087033"/>
              <a:gd name="connsiteX1" fmla="*/ 2152650 w 4692650"/>
              <a:gd name="connsiteY1" fmla="*/ 2012950 h 2087033"/>
              <a:gd name="connsiteX2" fmla="*/ 1543050 w 4692650"/>
              <a:gd name="connsiteY2" fmla="*/ 1854200 h 2087033"/>
              <a:gd name="connsiteX3" fmla="*/ 1123950 w 4692650"/>
              <a:gd name="connsiteY3" fmla="*/ 1676400 h 2087033"/>
              <a:gd name="connsiteX4" fmla="*/ 304800 w 4692650"/>
              <a:gd name="connsiteY4" fmla="*/ 1263650 h 2087033"/>
              <a:gd name="connsiteX5" fmla="*/ 0 w 4692650"/>
              <a:gd name="connsiteY5" fmla="*/ 933450 h 2087033"/>
              <a:gd name="connsiteX6" fmla="*/ 158750 w 4692650"/>
              <a:gd name="connsiteY6" fmla="*/ 495300 h 2087033"/>
              <a:gd name="connsiteX7" fmla="*/ 660400 w 4692650"/>
              <a:gd name="connsiteY7" fmla="*/ 260350 h 2087033"/>
              <a:gd name="connsiteX8" fmla="*/ 1143000 w 4692650"/>
              <a:gd name="connsiteY8" fmla="*/ 146050 h 2087033"/>
              <a:gd name="connsiteX9" fmla="*/ 2178050 w 4692650"/>
              <a:gd name="connsiteY9" fmla="*/ 0 h 2087033"/>
              <a:gd name="connsiteX10" fmla="*/ 2514600 w 4692650"/>
              <a:gd name="connsiteY10" fmla="*/ 12700 h 2087033"/>
              <a:gd name="connsiteX11" fmla="*/ 2870200 w 4692650"/>
              <a:gd name="connsiteY11" fmla="*/ 31750 h 2087033"/>
              <a:gd name="connsiteX12" fmla="*/ 3397250 w 4692650"/>
              <a:gd name="connsiteY12" fmla="*/ 165100 h 2087033"/>
              <a:gd name="connsiteX13" fmla="*/ 3689350 w 4692650"/>
              <a:gd name="connsiteY13" fmla="*/ 565150 h 2087033"/>
              <a:gd name="connsiteX14" fmla="*/ 3867150 w 4692650"/>
              <a:gd name="connsiteY14" fmla="*/ 946150 h 2087033"/>
              <a:gd name="connsiteX15" fmla="*/ 4083050 w 4692650"/>
              <a:gd name="connsiteY15" fmla="*/ 1212850 h 2087033"/>
              <a:gd name="connsiteX16" fmla="*/ 4356100 w 4692650"/>
              <a:gd name="connsiteY16" fmla="*/ 1447800 h 2087033"/>
              <a:gd name="connsiteX17" fmla="*/ 4565650 w 4692650"/>
              <a:gd name="connsiteY17" fmla="*/ 1574800 h 2087033"/>
              <a:gd name="connsiteX18" fmla="*/ 4692650 w 4692650"/>
              <a:gd name="connsiteY18" fmla="*/ 1606550 h 2087033"/>
              <a:gd name="connsiteX19" fmla="*/ 2838450 w 4692650"/>
              <a:gd name="connsiteY19" fmla="*/ 2019300 h 2087033"/>
              <a:gd name="connsiteX0" fmla="*/ 2838450 w 4692650"/>
              <a:gd name="connsiteY0" fmla="*/ 2019300 h 2087033"/>
              <a:gd name="connsiteX1" fmla="*/ 2152650 w 4692650"/>
              <a:gd name="connsiteY1" fmla="*/ 2022541 h 2087033"/>
              <a:gd name="connsiteX2" fmla="*/ 1543050 w 4692650"/>
              <a:gd name="connsiteY2" fmla="*/ 1854200 h 2087033"/>
              <a:gd name="connsiteX3" fmla="*/ 1123950 w 4692650"/>
              <a:gd name="connsiteY3" fmla="*/ 1676400 h 2087033"/>
              <a:gd name="connsiteX4" fmla="*/ 304800 w 4692650"/>
              <a:gd name="connsiteY4" fmla="*/ 1263650 h 2087033"/>
              <a:gd name="connsiteX5" fmla="*/ 0 w 4692650"/>
              <a:gd name="connsiteY5" fmla="*/ 933450 h 2087033"/>
              <a:gd name="connsiteX6" fmla="*/ 158750 w 4692650"/>
              <a:gd name="connsiteY6" fmla="*/ 495300 h 2087033"/>
              <a:gd name="connsiteX7" fmla="*/ 660400 w 4692650"/>
              <a:gd name="connsiteY7" fmla="*/ 260350 h 2087033"/>
              <a:gd name="connsiteX8" fmla="*/ 1143000 w 4692650"/>
              <a:gd name="connsiteY8" fmla="*/ 146050 h 2087033"/>
              <a:gd name="connsiteX9" fmla="*/ 2178050 w 4692650"/>
              <a:gd name="connsiteY9" fmla="*/ 0 h 2087033"/>
              <a:gd name="connsiteX10" fmla="*/ 2514600 w 4692650"/>
              <a:gd name="connsiteY10" fmla="*/ 12700 h 2087033"/>
              <a:gd name="connsiteX11" fmla="*/ 2870200 w 4692650"/>
              <a:gd name="connsiteY11" fmla="*/ 31750 h 2087033"/>
              <a:gd name="connsiteX12" fmla="*/ 3397250 w 4692650"/>
              <a:gd name="connsiteY12" fmla="*/ 165100 h 2087033"/>
              <a:gd name="connsiteX13" fmla="*/ 3689350 w 4692650"/>
              <a:gd name="connsiteY13" fmla="*/ 565150 h 2087033"/>
              <a:gd name="connsiteX14" fmla="*/ 3867150 w 4692650"/>
              <a:gd name="connsiteY14" fmla="*/ 946150 h 2087033"/>
              <a:gd name="connsiteX15" fmla="*/ 4083050 w 4692650"/>
              <a:gd name="connsiteY15" fmla="*/ 1212850 h 2087033"/>
              <a:gd name="connsiteX16" fmla="*/ 4356100 w 4692650"/>
              <a:gd name="connsiteY16" fmla="*/ 1447800 h 2087033"/>
              <a:gd name="connsiteX17" fmla="*/ 4565650 w 4692650"/>
              <a:gd name="connsiteY17" fmla="*/ 1574800 h 2087033"/>
              <a:gd name="connsiteX18" fmla="*/ 4692650 w 4692650"/>
              <a:gd name="connsiteY18" fmla="*/ 1606550 h 2087033"/>
              <a:gd name="connsiteX19" fmla="*/ 2838450 w 4692650"/>
              <a:gd name="connsiteY19" fmla="*/ 2019300 h 2087033"/>
              <a:gd name="connsiteX0" fmla="*/ 2838450 w 4692650"/>
              <a:gd name="connsiteY0" fmla="*/ 2019300 h 2087033"/>
              <a:gd name="connsiteX1" fmla="*/ 2152650 w 4692650"/>
              <a:gd name="connsiteY1" fmla="*/ 2022541 h 2087033"/>
              <a:gd name="connsiteX2" fmla="*/ 1543050 w 4692650"/>
              <a:gd name="connsiteY2" fmla="*/ 1854200 h 2087033"/>
              <a:gd name="connsiteX3" fmla="*/ 1123950 w 4692650"/>
              <a:gd name="connsiteY3" fmla="*/ 1676400 h 2087033"/>
              <a:gd name="connsiteX4" fmla="*/ 304800 w 4692650"/>
              <a:gd name="connsiteY4" fmla="*/ 1263650 h 2087033"/>
              <a:gd name="connsiteX5" fmla="*/ 0 w 4692650"/>
              <a:gd name="connsiteY5" fmla="*/ 933450 h 2087033"/>
              <a:gd name="connsiteX6" fmla="*/ 158750 w 4692650"/>
              <a:gd name="connsiteY6" fmla="*/ 495300 h 2087033"/>
              <a:gd name="connsiteX7" fmla="*/ 660400 w 4692650"/>
              <a:gd name="connsiteY7" fmla="*/ 260350 h 2087033"/>
              <a:gd name="connsiteX8" fmla="*/ 1143000 w 4692650"/>
              <a:gd name="connsiteY8" fmla="*/ 146050 h 2087033"/>
              <a:gd name="connsiteX9" fmla="*/ 2178050 w 4692650"/>
              <a:gd name="connsiteY9" fmla="*/ 0 h 2087033"/>
              <a:gd name="connsiteX10" fmla="*/ 2514600 w 4692650"/>
              <a:gd name="connsiteY10" fmla="*/ 12700 h 2087033"/>
              <a:gd name="connsiteX11" fmla="*/ 2870200 w 4692650"/>
              <a:gd name="connsiteY11" fmla="*/ 31750 h 2087033"/>
              <a:gd name="connsiteX12" fmla="*/ 3397250 w 4692650"/>
              <a:gd name="connsiteY12" fmla="*/ 165100 h 2087033"/>
              <a:gd name="connsiteX13" fmla="*/ 3689350 w 4692650"/>
              <a:gd name="connsiteY13" fmla="*/ 565150 h 2087033"/>
              <a:gd name="connsiteX14" fmla="*/ 3867150 w 4692650"/>
              <a:gd name="connsiteY14" fmla="*/ 946150 h 2087033"/>
              <a:gd name="connsiteX15" fmla="*/ 4083050 w 4692650"/>
              <a:gd name="connsiteY15" fmla="*/ 1212850 h 2087033"/>
              <a:gd name="connsiteX16" fmla="*/ 4356100 w 4692650"/>
              <a:gd name="connsiteY16" fmla="*/ 1447800 h 2087033"/>
              <a:gd name="connsiteX17" fmla="*/ 4565650 w 4692650"/>
              <a:gd name="connsiteY17" fmla="*/ 1574800 h 2087033"/>
              <a:gd name="connsiteX18" fmla="*/ 4692650 w 4692650"/>
              <a:gd name="connsiteY18" fmla="*/ 1606550 h 2087033"/>
              <a:gd name="connsiteX19" fmla="*/ 2838450 w 4692650"/>
              <a:gd name="connsiteY19" fmla="*/ 2019300 h 2087033"/>
              <a:gd name="connsiteX0" fmla="*/ 2838450 w 4692650"/>
              <a:gd name="connsiteY0" fmla="*/ 2019300 h 2060575"/>
              <a:gd name="connsiteX1" fmla="*/ 1543050 w 4692650"/>
              <a:gd name="connsiteY1" fmla="*/ 1854200 h 2060575"/>
              <a:gd name="connsiteX2" fmla="*/ 1123950 w 4692650"/>
              <a:gd name="connsiteY2" fmla="*/ 1676400 h 2060575"/>
              <a:gd name="connsiteX3" fmla="*/ 304800 w 4692650"/>
              <a:gd name="connsiteY3" fmla="*/ 1263650 h 2060575"/>
              <a:gd name="connsiteX4" fmla="*/ 0 w 4692650"/>
              <a:gd name="connsiteY4" fmla="*/ 933450 h 2060575"/>
              <a:gd name="connsiteX5" fmla="*/ 158750 w 4692650"/>
              <a:gd name="connsiteY5" fmla="*/ 495300 h 2060575"/>
              <a:gd name="connsiteX6" fmla="*/ 660400 w 4692650"/>
              <a:gd name="connsiteY6" fmla="*/ 260350 h 2060575"/>
              <a:gd name="connsiteX7" fmla="*/ 1143000 w 4692650"/>
              <a:gd name="connsiteY7" fmla="*/ 146050 h 2060575"/>
              <a:gd name="connsiteX8" fmla="*/ 2178050 w 4692650"/>
              <a:gd name="connsiteY8" fmla="*/ 0 h 2060575"/>
              <a:gd name="connsiteX9" fmla="*/ 2514600 w 4692650"/>
              <a:gd name="connsiteY9" fmla="*/ 12700 h 2060575"/>
              <a:gd name="connsiteX10" fmla="*/ 2870200 w 4692650"/>
              <a:gd name="connsiteY10" fmla="*/ 31750 h 2060575"/>
              <a:gd name="connsiteX11" fmla="*/ 3397250 w 4692650"/>
              <a:gd name="connsiteY11" fmla="*/ 165100 h 2060575"/>
              <a:gd name="connsiteX12" fmla="*/ 3689350 w 4692650"/>
              <a:gd name="connsiteY12" fmla="*/ 565150 h 2060575"/>
              <a:gd name="connsiteX13" fmla="*/ 3867150 w 4692650"/>
              <a:gd name="connsiteY13" fmla="*/ 946150 h 2060575"/>
              <a:gd name="connsiteX14" fmla="*/ 4083050 w 4692650"/>
              <a:gd name="connsiteY14" fmla="*/ 1212850 h 2060575"/>
              <a:gd name="connsiteX15" fmla="*/ 4356100 w 4692650"/>
              <a:gd name="connsiteY15" fmla="*/ 1447800 h 2060575"/>
              <a:gd name="connsiteX16" fmla="*/ 4565650 w 4692650"/>
              <a:gd name="connsiteY16" fmla="*/ 1574800 h 2060575"/>
              <a:gd name="connsiteX17" fmla="*/ 4692650 w 4692650"/>
              <a:gd name="connsiteY17" fmla="*/ 1606550 h 2060575"/>
              <a:gd name="connsiteX18" fmla="*/ 2838450 w 4692650"/>
              <a:gd name="connsiteY18" fmla="*/ 2019300 h 2060575"/>
              <a:gd name="connsiteX0" fmla="*/ 2838450 w 4692650"/>
              <a:gd name="connsiteY0" fmla="*/ 2019300 h 2081438"/>
              <a:gd name="connsiteX1" fmla="*/ 2170812 w 4692650"/>
              <a:gd name="connsiteY1" fmla="*/ 2008154 h 2081438"/>
              <a:gd name="connsiteX2" fmla="*/ 1543050 w 4692650"/>
              <a:gd name="connsiteY2" fmla="*/ 1854200 h 2081438"/>
              <a:gd name="connsiteX3" fmla="*/ 1123950 w 4692650"/>
              <a:gd name="connsiteY3" fmla="*/ 1676400 h 2081438"/>
              <a:gd name="connsiteX4" fmla="*/ 304800 w 4692650"/>
              <a:gd name="connsiteY4" fmla="*/ 1263650 h 2081438"/>
              <a:gd name="connsiteX5" fmla="*/ 0 w 4692650"/>
              <a:gd name="connsiteY5" fmla="*/ 933450 h 2081438"/>
              <a:gd name="connsiteX6" fmla="*/ 158750 w 4692650"/>
              <a:gd name="connsiteY6" fmla="*/ 495300 h 2081438"/>
              <a:gd name="connsiteX7" fmla="*/ 660400 w 4692650"/>
              <a:gd name="connsiteY7" fmla="*/ 260350 h 2081438"/>
              <a:gd name="connsiteX8" fmla="*/ 1143000 w 4692650"/>
              <a:gd name="connsiteY8" fmla="*/ 146050 h 2081438"/>
              <a:gd name="connsiteX9" fmla="*/ 2178050 w 4692650"/>
              <a:gd name="connsiteY9" fmla="*/ 0 h 2081438"/>
              <a:gd name="connsiteX10" fmla="*/ 2514600 w 4692650"/>
              <a:gd name="connsiteY10" fmla="*/ 12700 h 2081438"/>
              <a:gd name="connsiteX11" fmla="*/ 2870200 w 4692650"/>
              <a:gd name="connsiteY11" fmla="*/ 31750 h 2081438"/>
              <a:gd name="connsiteX12" fmla="*/ 3397250 w 4692650"/>
              <a:gd name="connsiteY12" fmla="*/ 165100 h 2081438"/>
              <a:gd name="connsiteX13" fmla="*/ 3689350 w 4692650"/>
              <a:gd name="connsiteY13" fmla="*/ 565150 h 2081438"/>
              <a:gd name="connsiteX14" fmla="*/ 3867150 w 4692650"/>
              <a:gd name="connsiteY14" fmla="*/ 946150 h 2081438"/>
              <a:gd name="connsiteX15" fmla="*/ 4083050 w 4692650"/>
              <a:gd name="connsiteY15" fmla="*/ 1212850 h 2081438"/>
              <a:gd name="connsiteX16" fmla="*/ 4356100 w 4692650"/>
              <a:gd name="connsiteY16" fmla="*/ 1447800 h 2081438"/>
              <a:gd name="connsiteX17" fmla="*/ 4565650 w 4692650"/>
              <a:gd name="connsiteY17" fmla="*/ 1574800 h 2081438"/>
              <a:gd name="connsiteX18" fmla="*/ 4692650 w 4692650"/>
              <a:gd name="connsiteY18" fmla="*/ 1606550 h 2081438"/>
              <a:gd name="connsiteX19" fmla="*/ 2838450 w 4692650"/>
              <a:gd name="connsiteY19" fmla="*/ 2019300 h 2081438"/>
              <a:gd name="connsiteX0" fmla="*/ 2838450 w 4692650"/>
              <a:gd name="connsiteY0" fmla="*/ 2019300 h 2081438"/>
              <a:gd name="connsiteX1" fmla="*/ 2170812 w 4692650"/>
              <a:gd name="connsiteY1" fmla="*/ 2008154 h 2081438"/>
              <a:gd name="connsiteX2" fmla="*/ 1543050 w 4692650"/>
              <a:gd name="connsiteY2" fmla="*/ 1854200 h 2081438"/>
              <a:gd name="connsiteX3" fmla="*/ 1123950 w 4692650"/>
              <a:gd name="connsiteY3" fmla="*/ 1676400 h 2081438"/>
              <a:gd name="connsiteX4" fmla="*/ 304800 w 4692650"/>
              <a:gd name="connsiteY4" fmla="*/ 1263650 h 2081438"/>
              <a:gd name="connsiteX5" fmla="*/ 0 w 4692650"/>
              <a:gd name="connsiteY5" fmla="*/ 933450 h 2081438"/>
              <a:gd name="connsiteX6" fmla="*/ 158750 w 4692650"/>
              <a:gd name="connsiteY6" fmla="*/ 495300 h 2081438"/>
              <a:gd name="connsiteX7" fmla="*/ 660400 w 4692650"/>
              <a:gd name="connsiteY7" fmla="*/ 260350 h 2081438"/>
              <a:gd name="connsiteX8" fmla="*/ 1143000 w 4692650"/>
              <a:gd name="connsiteY8" fmla="*/ 146050 h 2081438"/>
              <a:gd name="connsiteX9" fmla="*/ 2178050 w 4692650"/>
              <a:gd name="connsiteY9" fmla="*/ 0 h 2081438"/>
              <a:gd name="connsiteX10" fmla="*/ 2514600 w 4692650"/>
              <a:gd name="connsiteY10" fmla="*/ 12700 h 2081438"/>
              <a:gd name="connsiteX11" fmla="*/ 2870200 w 4692650"/>
              <a:gd name="connsiteY11" fmla="*/ 31750 h 2081438"/>
              <a:gd name="connsiteX12" fmla="*/ 3397250 w 4692650"/>
              <a:gd name="connsiteY12" fmla="*/ 165100 h 2081438"/>
              <a:gd name="connsiteX13" fmla="*/ 3689350 w 4692650"/>
              <a:gd name="connsiteY13" fmla="*/ 565150 h 2081438"/>
              <a:gd name="connsiteX14" fmla="*/ 3867150 w 4692650"/>
              <a:gd name="connsiteY14" fmla="*/ 946150 h 2081438"/>
              <a:gd name="connsiteX15" fmla="*/ 4083050 w 4692650"/>
              <a:gd name="connsiteY15" fmla="*/ 1212850 h 2081438"/>
              <a:gd name="connsiteX16" fmla="*/ 4356100 w 4692650"/>
              <a:gd name="connsiteY16" fmla="*/ 1447800 h 2081438"/>
              <a:gd name="connsiteX17" fmla="*/ 4565650 w 4692650"/>
              <a:gd name="connsiteY17" fmla="*/ 1574800 h 2081438"/>
              <a:gd name="connsiteX18" fmla="*/ 4692650 w 4692650"/>
              <a:gd name="connsiteY18" fmla="*/ 1606550 h 2081438"/>
              <a:gd name="connsiteX19" fmla="*/ 2838450 w 4692650"/>
              <a:gd name="connsiteY19" fmla="*/ 2019300 h 2081438"/>
              <a:gd name="connsiteX0" fmla="*/ 2838450 w 4692650"/>
              <a:gd name="connsiteY0" fmla="*/ 2019300 h 2081438"/>
              <a:gd name="connsiteX1" fmla="*/ 2170812 w 4692650"/>
              <a:gd name="connsiteY1" fmla="*/ 2008154 h 2081438"/>
              <a:gd name="connsiteX2" fmla="*/ 1543050 w 4692650"/>
              <a:gd name="connsiteY2" fmla="*/ 1854200 h 2081438"/>
              <a:gd name="connsiteX3" fmla="*/ 1123950 w 4692650"/>
              <a:gd name="connsiteY3" fmla="*/ 1676400 h 2081438"/>
              <a:gd name="connsiteX4" fmla="*/ 304800 w 4692650"/>
              <a:gd name="connsiteY4" fmla="*/ 1263650 h 2081438"/>
              <a:gd name="connsiteX5" fmla="*/ 0 w 4692650"/>
              <a:gd name="connsiteY5" fmla="*/ 933450 h 2081438"/>
              <a:gd name="connsiteX6" fmla="*/ 158750 w 4692650"/>
              <a:gd name="connsiteY6" fmla="*/ 495300 h 2081438"/>
              <a:gd name="connsiteX7" fmla="*/ 660400 w 4692650"/>
              <a:gd name="connsiteY7" fmla="*/ 260350 h 2081438"/>
              <a:gd name="connsiteX8" fmla="*/ 1143000 w 4692650"/>
              <a:gd name="connsiteY8" fmla="*/ 146050 h 2081438"/>
              <a:gd name="connsiteX9" fmla="*/ 2178050 w 4692650"/>
              <a:gd name="connsiteY9" fmla="*/ 0 h 2081438"/>
              <a:gd name="connsiteX10" fmla="*/ 2514600 w 4692650"/>
              <a:gd name="connsiteY10" fmla="*/ 12700 h 2081438"/>
              <a:gd name="connsiteX11" fmla="*/ 2870200 w 4692650"/>
              <a:gd name="connsiteY11" fmla="*/ 31750 h 2081438"/>
              <a:gd name="connsiteX12" fmla="*/ 3397250 w 4692650"/>
              <a:gd name="connsiteY12" fmla="*/ 165100 h 2081438"/>
              <a:gd name="connsiteX13" fmla="*/ 3689350 w 4692650"/>
              <a:gd name="connsiteY13" fmla="*/ 565150 h 2081438"/>
              <a:gd name="connsiteX14" fmla="*/ 3867150 w 4692650"/>
              <a:gd name="connsiteY14" fmla="*/ 946150 h 2081438"/>
              <a:gd name="connsiteX15" fmla="*/ 4083050 w 4692650"/>
              <a:gd name="connsiteY15" fmla="*/ 1212850 h 2081438"/>
              <a:gd name="connsiteX16" fmla="*/ 4356100 w 4692650"/>
              <a:gd name="connsiteY16" fmla="*/ 1447800 h 2081438"/>
              <a:gd name="connsiteX17" fmla="*/ 4565650 w 4692650"/>
              <a:gd name="connsiteY17" fmla="*/ 1574800 h 2081438"/>
              <a:gd name="connsiteX18" fmla="*/ 4692650 w 4692650"/>
              <a:gd name="connsiteY18" fmla="*/ 1606550 h 2081438"/>
              <a:gd name="connsiteX19" fmla="*/ 2838450 w 4692650"/>
              <a:gd name="connsiteY19" fmla="*/ 2019300 h 2081438"/>
              <a:gd name="connsiteX0" fmla="*/ 2838450 w 4692650"/>
              <a:gd name="connsiteY0" fmla="*/ 2019300 h 2081438"/>
              <a:gd name="connsiteX1" fmla="*/ 2170812 w 4692650"/>
              <a:gd name="connsiteY1" fmla="*/ 2008154 h 2081438"/>
              <a:gd name="connsiteX2" fmla="*/ 1543050 w 4692650"/>
              <a:gd name="connsiteY2" fmla="*/ 1854200 h 2081438"/>
              <a:gd name="connsiteX3" fmla="*/ 1123950 w 4692650"/>
              <a:gd name="connsiteY3" fmla="*/ 1676400 h 2081438"/>
              <a:gd name="connsiteX4" fmla="*/ 304800 w 4692650"/>
              <a:gd name="connsiteY4" fmla="*/ 1263650 h 2081438"/>
              <a:gd name="connsiteX5" fmla="*/ 0 w 4692650"/>
              <a:gd name="connsiteY5" fmla="*/ 933450 h 2081438"/>
              <a:gd name="connsiteX6" fmla="*/ 158750 w 4692650"/>
              <a:gd name="connsiteY6" fmla="*/ 495300 h 2081438"/>
              <a:gd name="connsiteX7" fmla="*/ 660400 w 4692650"/>
              <a:gd name="connsiteY7" fmla="*/ 260350 h 2081438"/>
              <a:gd name="connsiteX8" fmla="*/ 1143000 w 4692650"/>
              <a:gd name="connsiteY8" fmla="*/ 146050 h 2081438"/>
              <a:gd name="connsiteX9" fmla="*/ 2178050 w 4692650"/>
              <a:gd name="connsiteY9" fmla="*/ 0 h 2081438"/>
              <a:gd name="connsiteX10" fmla="*/ 2514600 w 4692650"/>
              <a:gd name="connsiteY10" fmla="*/ 12700 h 2081438"/>
              <a:gd name="connsiteX11" fmla="*/ 2870200 w 4692650"/>
              <a:gd name="connsiteY11" fmla="*/ 31750 h 2081438"/>
              <a:gd name="connsiteX12" fmla="*/ 3397250 w 4692650"/>
              <a:gd name="connsiteY12" fmla="*/ 165100 h 2081438"/>
              <a:gd name="connsiteX13" fmla="*/ 3689350 w 4692650"/>
              <a:gd name="connsiteY13" fmla="*/ 565150 h 2081438"/>
              <a:gd name="connsiteX14" fmla="*/ 3867150 w 4692650"/>
              <a:gd name="connsiteY14" fmla="*/ 946150 h 2081438"/>
              <a:gd name="connsiteX15" fmla="*/ 4083050 w 4692650"/>
              <a:gd name="connsiteY15" fmla="*/ 1212850 h 2081438"/>
              <a:gd name="connsiteX16" fmla="*/ 4356100 w 4692650"/>
              <a:gd name="connsiteY16" fmla="*/ 1447800 h 2081438"/>
              <a:gd name="connsiteX17" fmla="*/ 4565650 w 4692650"/>
              <a:gd name="connsiteY17" fmla="*/ 1574800 h 2081438"/>
              <a:gd name="connsiteX18" fmla="*/ 4692650 w 4692650"/>
              <a:gd name="connsiteY18" fmla="*/ 1606550 h 2081438"/>
              <a:gd name="connsiteX19" fmla="*/ 2838450 w 4692650"/>
              <a:gd name="connsiteY19" fmla="*/ 2019300 h 2081438"/>
              <a:gd name="connsiteX0" fmla="*/ 2838450 w 4692650"/>
              <a:gd name="connsiteY0" fmla="*/ 2019300 h 2055860"/>
              <a:gd name="connsiteX1" fmla="*/ 2170812 w 4692650"/>
              <a:gd name="connsiteY1" fmla="*/ 2008154 h 2055860"/>
              <a:gd name="connsiteX2" fmla="*/ 1543050 w 4692650"/>
              <a:gd name="connsiteY2" fmla="*/ 1854200 h 2055860"/>
              <a:gd name="connsiteX3" fmla="*/ 1123950 w 4692650"/>
              <a:gd name="connsiteY3" fmla="*/ 1676400 h 2055860"/>
              <a:gd name="connsiteX4" fmla="*/ 304800 w 4692650"/>
              <a:gd name="connsiteY4" fmla="*/ 1263650 h 2055860"/>
              <a:gd name="connsiteX5" fmla="*/ 0 w 4692650"/>
              <a:gd name="connsiteY5" fmla="*/ 933450 h 2055860"/>
              <a:gd name="connsiteX6" fmla="*/ 158750 w 4692650"/>
              <a:gd name="connsiteY6" fmla="*/ 495300 h 2055860"/>
              <a:gd name="connsiteX7" fmla="*/ 660400 w 4692650"/>
              <a:gd name="connsiteY7" fmla="*/ 260350 h 2055860"/>
              <a:gd name="connsiteX8" fmla="*/ 1143000 w 4692650"/>
              <a:gd name="connsiteY8" fmla="*/ 146050 h 2055860"/>
              <a:gd name="connsiteX9" fmla="*/ 2178050 w 4692650"/>
              <a:gd name="connsiteY9" fmla="*/ 0 h 2055860"/>
              <a:gd name="connsiteX10" fmla="*/ 2514600 w 4692650"/>
              <a:gd name="connsiteY10" fmla="*/ 12700 h 2055860"/>
              <a:gd name="connsiteX11" fmla="*/ 2870200 w 4692650"/>
              <a:gd name="connsiteY11" fmla="*/ 31750 h 2055860"/>
              <a:gd name="connsiteX12" fmla="*/ 3397250 w 4692650"/>
              <a:gd name="connsiteY12" fmla="*/ 165100 h 2055860"/>
              <a:gd name="connsiteX13" fmla="*/ 3689350 w 4692650"/>
              <a:gd name="connsiteY13" fmla="*/ 565150 h 2055860"/>
              <a:gd name="connsiteX14" fmla="*/ 3867150 w 4692650"/>
              <a:gd name="connsiteY14" fmla="*/ 946150 h 2055860"/>
              <a:gd name="connsiteX15" fmla="*/ 4083050 w 4692650"/>
              <a:gd name="connsiteY15" fmla="*/ 1212850 h 2055860"/>
              <a:gd name="connsiteX16" fmla="*/ 4356100 w 4692650"/>
              <a:gd name="connsiteY16" fmla="*/ 1447800 h 2055860"/>
              <a:gd name="connsiteX17" fmla="*/ 4565650 w 4692650"/>
              <a:gd name="connsiteY17" fmla="*/ 1574800 h 2055860"/>
              <a:gd name="connsiteX18" fmla="*/ 4692650 w 4692650"/>
              <a:gd name="connsiteY18" fmla="*/ 1606550 h 2055860"/>
              <a:gd name="connsiteX19" fmla="*/ 2838450 w 4692650"/>
              <a:gd name="connsiteY19" fmla="*/ 2019300 h 2055860"/>
              <a:gd name="connsiteX0" fmla="*/ 2838450 w 4692650"/>
              <a:gd name="connsiteY0" fmla="*/ 2019300 h 2055860"/>
              <a:gd name="connsiteX1" fmla="*/ 2170812 w 4692650"/>
              <a:gd name="connsiteY1" fmla="*/ 2008154 h 2055860"/>
              <a:gd name="connsiteX2" fmla="*/ 1543050 w 4692650"/>
              <a:gd name="connsiteY2" fmla="*/ 1854200 h 2055860"/>
              <a:gd name="connsiteX3" fmla="*/ 996062 w 4692650"/>
              <a:gd name="connsiteY3" fmla="*/ 1657216 h 2055860"/>
              <a:gd name="connsiteX4" fmla="*/ 304800 w 4692650"/>
              <a:gd name="connsiteY4" fmla="*/ 1263650 h 2055860"/>
              <a:gd name="connsiteX5" fmla="*/ 0 w 4692650"/>
              <a:gd name="connsiteY5" fmla="*/ 933450 h 2055860"/>
              <a:gd name="connsiteX6" fmla="*/ 158750 w 4692650"/>
              <a:gd name="connsiteY6" fmla="*/ 495300 h 2055860"/>
              <a:gd name="connsiteX7" fmla="*/ 660400 w 4692650"/>
              <a:gd name="connsiteY7" fmla="*/ 260350 h 2055860"/>
              <a:gd name="connsiteX8" fmla="*/ 1143000 w 4692650"/>
              <a:gd name="connsiteY8" fmla="*/ 146050 h 2055860"/>
              <a:gd name="connsiteX9" fmla="*/ 2178050 w 4692650"/>
              <a:gd name="connsiteY9" fmla="*/ 0 h 2055860"/>
              <a:gd name="connsiteX10" fmla="*/ 2514600 w 4692650"/>
              <a:gd name="connsiteY10" fmla="*/ 12700 h 2055860"/>
              <a:gd name="connsiteX11" fmla="*/ 2870200 w 4692650"/>
              <a:gd name="connsiteY11" fmla="*/ 31750 h 2055860"/>
              <a:gd name="connsiteX12" fmla="*/ 3397250 w 4692650"/>
              <a:gd name="connsiteY12" fmla="*/ 165100 h 2055860"/>
              <a:gd name="connsiteX13" fmla="*/ 3689350 w 4692650"/>
              <a:gd name="connsiteY13" fmla="*/ 565150 h 2055860"/>
              <a:gd name="connsiteX14" fmla="*/ 3867150 w 4692650"/>
              <a:gd name="connsiteY14" fmla="*/ 946150 h 2055860"/>
              <a:gd name="connsiteX15" fmla="*/ 4083050 w 4692650"/>
              <a:gd name="connsiteY15" fmla="*/ 1212850 h 2055860"/>
              <a:gd name="connsiteX16" fmla="*/ 4356100 w 4692650"/>
              <a:gd name="connsiteY16" fmla="*/ 1447800 h 2055860"/>
              <a:gd name="connsiteX17" fmla="*/ 4565650 w 4692650"/>
              <a:gd name="connsiteY17" fmla="*/ 1574800 h 2055860"/>
              <a:gd name="connsiteX18" fmla="*/ 4692650 w 4692650"/>
              <a:gd name="connsiteY18" fmla="*/ 1606550 h 2055860"/>
              <a:gd name="connsiteX19" fmla="*/ 2838450 w 4692650"/>
              <a:gd name="connsiteY19" fmla="*/ 2019300 h 2055860"/>
              <a:gd name="connsiteX0" fmla="*/ 2838450 w 4692650"/>
              <a:gd name="connsiteY0" fmla="*/ 2019300 h 2055860"/>
              <a:gd name="connsiteX1" fmla="*/ 2170812 w 4692650"/>
              <a:gd name="connsiteY1" fmla="*/ 2008154 h 2055860"/>
              <a:gd name="connsiteX2" fmla="*/ 1543050 w 4692650"/>
              <a:gd name="connsiteY2" fmla="*/ 1854200 h 2055860"/>
              <a:gd name="connsiteX3" fmla="*/ 996062 w 4692650"/>
              <a:gd name="connsiteY3" fmla="*/ 1657216 h 2055860"/>
              <a:gd name="connsiteX4" fmla="*/ 304800 w 4692650"/>
              <a:gd name="connsiteY4" fmla="*/ 1263650 h 2055860"/>
              <a:gd name="connsiteX5" fmla="*/ 0 w 4692650"/>
              <a:gd name="connsiteY5" fmla="*/ 933450 h 2055860"/>
              <a:gd name="connsiteX6" fmla="*/ 158750 w 4692650"/>
              <a:gd name="connsiteY6" fmla="*/ 495300 h 2055860"/>
              <a:gd name="connsiteX7" fmla="*/ 660400 w 4692650"/>
              <a:gd name="connsiteY7" fmla="*/ 260350 h 2055860"/>
              <a:gd name="connsiteX8" fmla="*/ 1143000 w 4692650"/>
              <a:gd name="connsiteY8" fmla="*/ 146050 h 2055860"/>
              <a:gd name="connsiteX9" fmla="*/ 2178050 w 4692650"/>
              <a:gd name="connsiteY9" fmla="*/ 0 h 2055860"/>
              <a:gd name="connsiteX10" fmla="*/ 2514600 w 4692650"/>
              <a:gd name="connsiteY10" fmla="*/ 12700 h 2055860"/>
              <a:gd name="connsiteX11" fmla="*/ 2870200 w 4692650"/>
              <a:gd name="connsiteY11" fmla="*/ 31750 h 2055860"/>
              <a:gd name="connsiteX12" fmla="*/ 3397250 w 4692650"/>
              <a:gd name="connsiteY12" fmla="*/ 165100 h 2055860"/>
              <a:gd name="connsiteX13" fmla="*/ 3689350 w 4692650"/>
              <a:gd name="connsiteY13" fmla="*/ 565150 h 2055860"/>
              <a:gd name="connsiteX14" fmla="*/ 3867150 w 4692650"/>
              <a:gd name="connsiteY14" fmla="*/ 946150 h 2055860"/>
              <a:gd name="connsiteX15" fmla="*/ 4083050 w 4692650"/>
              <a:gd name="connsiteY15" fmla="*/ 1212850 h 2055860"/>
              <a:gd name="connsiteX16" fmla="*/ 4356100 w 4692650"/>
              <a:gd name="connsiteY16" fmla="*/ 1447800 h 2055860"/>
              <a:gd name="connsiteX17" fmla="*/ 4565650 w 4692650"/>
              <a:gd name="connsiteY17" fmla="*/ 1574800 h 2055860"/>
              <a:gd name="connsiteX18" fmla="*/ 4692650 w 4692650"/>
              <a:gd name="connsiteY18" fmla="*/ 1606550 h 2055860"/>
              <a:gd name="connsiteX19" fmla="*/ 2838450 w 4692650"/>
              <a:gd name="connsiteY19" fmla="*/ 2019300 h 2055860"/>
              <a:gd name="connsiteX0" fmla="*/ 2838450 w 4692650"/>
              <a:gd name="connsiteY0" fmla="*/ 2019300 h 2055860"/>
              <a:gd name="connsiteX1" fmla="*/ 2170812 w 4692650"/>
              <a:gd name="connsiteY1" fmla="*/ 2008154 h 2055860"/>
              <a:gd name="connsiteX2" fmla="*/ 1543050 w 4692650"/>
              <a:gd name="connsiteY2" fmla="*/ 1854200 h 2055860"/>
              <a:gd name="connsiteX3" fmla="*/ 996062 w 4692650"/>
              <a:gd name="connsiteY3" fmla="*/ 1657216 h 2055860"/>
              <a:gd name="connsiteX4" fmla="*/ 304800 w 4692650"/>
              <a:gd name="connsiteY4" fmla="*/ 1263650 h 2055860"/>
              <a:gd name="connsiteX5" fmla="*/ 0 w 4692650"/>
              <a:gd name="connsiteY5" fmla="*/ 933450 h 2055860"/>
              <a:gd name="connsiteX6" fmla="*/ 158750 w 4692650"/>
              <a:gd name="connsiteY6" fmla="*/ 495300 h 2055860"/>
              <a:gd name="connsiteX7" fmla="*/ 660400 w 4692650"/>
              <a:gd name="connsiteY7" fmla="*/ 260350 h 2055860"/>
              <a:gd name="connsiteX8" fmla="*/ 1143000 w 4692650"/>
              <a:gd name="connsiteY8" fmla="*/ 146050 h 2055860"/>
              <a:gd name="connsiteX9" fmla="*/ 2178050 w 4692650"/>
              <a:gd name="connsiteY9" fmla="*/ 0 h 2055860"/>
              <a:gd name="connsiteX10" fmla="*/ 2514600 w 4692650"/>
              <a:gd name="connsiteY10" fmla="*/ 12700 h 2055860"/>
              <a:gd name="connsiteX11" fmla="*/ 2870200 w 4692650"/>
              <a:gd name="connsiteY11" fmla="*/ 31750 h 2055860"/>
              <a:gd name="connsiteX12" fmla="*/ 3397250 w 4692650"/>
              <a:gd name="connsiteY12" fmla="*/ 165100 h 2055860"/>
              <a:gd name="connsiteX13" fmla="*/ 3689350 w 4692650"/>
              <a:gd name="connsiteY13" fmla="*/ 565150 h 2055860"/>
              <a:gd name="connsiteX14" fmla="*/ 3867150 w 4692650"/>
              <a:gd name="connsiteY14" fmla="*/ 946150 h 2055860"/>
              <a:gd name="connsiteX15" fmla="*/ 4083050 w 4692650"/>
              <a:gd name="connsiteY15" fmla="*/ 1212850 h 2055860"/>
              <a:gd name="connsiteX16" fmla="*/ 4356100 w 4692650"/>
              <a:gd name="connsiteY16" fmla="*/ 1447800 h 2055860"/>
              <a:gd name="connsiteX17" fmla="*/ 4565650 w 4692650"/>
              <a:gd name="connsiteY17" fmla="*/ 1574800 h 2055860"/>
              <a:gd name="connsiteX18" fmla="*/ 4692650 w 4692650"/>
              <a:gd name="connsiteY18" fmla="*/ 1606550 h 2055860"/>
              <a:gd name="connsiteX19" fmla="*/ 2838450 w 4692650"/>
              <a:gd name="connsiteY19" fmla="*/ 2019300 h 2055860"/>
              <a:gd name="connsiteX0" fmla="*/ 2862792 w 4716992"/>
              <a:gd name="connsiteY0" fmla="*/ 2019300 h 2055860"/>
              <a:gd name="connsiteX1" fmla="*/ 2195154 w 4716992"/>
              <a:gd name="connsiteY1" fmla="*/ 2008154 h 2055860"/>
              <a:gd name="connsiteX2" fmla="*/ 1567392 w 4716992"/>
              <a:gd name="connsiteY2" fmla="*/ 1854200 h 2055860"/>
              <a:gd name="connsiteX3" fmla="*/ 1020404 w 4716992"/>
              <a:gd name="connsiteY3" fmla="*/ 1657216 h 2055860"/>
              <a:gd name="connsiteX4" fmla="*/ 329142 w 4716992"/>
              <a:gd name="connsiteY4" fmla="*/ 1263650 h 2055860"/>
              <a:gd name="connsiteX5" fmla="*/ 24342 w 4716992"/>
              <a:gd name="connsiteY5" fmla="*/ 933450 h 2055860"/>
              <a:gd name="connsiteX6" fmla="*/ 183092 w 4716992"/>
              <a:gd name="connsiteY6" fmla="*/ 495300 h 2055860"/>
              <a:gd name="connsiteX7" fmla="*/ 684742 w 4716992"/>
              <a:gd name="connsiteY7" fmla="*/ 260350 h 2055860"/>
              <a:gd name="connsiteX8" fmla="*/ 1167342 w 4716992"/>
              <a:gd name="connsiteY8" fmla="*/ 146050 h 2055860"/>
              <a:gd name="connsiteX9" fmla="*/ 2202392 w 4716992"/>
              <a:gd name="connsiteY9" fmla="*/ 0 h 2055860"/>
              <a:gd name="connsiteX10" fmla="*/ 2538942 w 4716992"/>
              <a:gd name="connsiteY10" fmla="*/ 12700 h 2055860"/>
              <a:gd name="connsiteX11" fmla="*/ 2894542 w 4716992"/>
              <a:gd name="connsiteY11" fmla="*/ 31750 h 2055860"/>
              <a:gd name="connsiteX12" fmla="*/ 3421592 w 4716992"/>
              <a:gd name="connsiteY12" fmla="*/ 165100 h 2055860"/>
              <a:gd name="connsiteX13" fmla="*/ 3713692 w 4716992"/>
              <a:gd name="connsiteY13" fmla="*/ 565150 h 2055860"/>
              <a:gd name="connsiteX14" fmla="*/ 3891492 w 4716992"/>
              <a:gd name="connsiteY14" fmla="*/ 946150 h 2055860"/>
              <a:gd name="connsiteX15" fmla="*/ 4107392 w 4716992"/>
              <a:gd name="connsiteY15" fmla="*/ 1212850 h 2055860"/>
              <a:gd name="connsiteX16" fmla="*/ 4380442 w 4716992"/>
              <a:gd name="connsiteY16" fmla="*/ 1447800 h 2055860"/>
              <a:gd name="connsiteX17" fmla="*/ 4589992 w 4716992"/>
              <a:gd name="connsiteY17" fmla="*/ 1574800 h 2055860"/>
              <a:gd name="connsiteX18" fmla="*/ 4716992 w 4716992"/>
              <a:gd name="connsiteY18" fmla="*/ 1606550 h 2055860"/>
              <a:gd name="connsiteX19" fmla="*/ 2862792 w 4716992"/>
              <a:gd name="connsiteY19" fmla="*/ 2019300 h 2055860"/>
              <a:gd name="connsiteX0" fmla="*/ 2862792 w 4716992"/>
              <a:gd name="connsiteY0" fmla="*/ 2019300 h 2055860"/>
              <a:gd name="connsiteX1" fmla="*/ 2195154 w 4716992"/>
              <a:gd name="connsiteY1" fmla="*/ 2008154 h 2055860"/>
              <a:gd name="connsiteX2" fmla="*/ 1567392 w 4716992"/>
              <a:gd name="connsiteY2" fmla="*/ 1854200 h 2055860"/>
              <a:gd name="connsiteX3" fmla="*/ 1020404 w 4716992"/>
              <a:gd name="connsiteY3" fmla="*/ 1657216 h 2055860"/>
              <a:gd name="connsiteX4" fmla="*/ 329142 w 4716992"/>
              <a:gd name="connsiteY4" fmla="*/ 1263650 h 2055860"/>
              <a:gd name="connsiteX5" fmla="*/ 24342 w 4716992"/>
              <a:gd name="connsiteY5" fmla="*/ 933450 h 2055860"/>
              <a:gd name="connsiteX6" fmla="*/ 183092 w 4716992"/>
              <a:gd name="connsiteY6" fmla="*/ 495300 h 2055860"/>
              <a:gd name="connsiteX7" fmla="*/ 684742 w 4716992"/>
              <a:gd name="connsiteY7" fmla="*/ 260350 h 2055860"/>
              <a:gd name="connsiteX8" fmla="*/ 1167342 w 4716992"/>
              <a:gd name="connsiteY8" fmla="*/ 146050 h 2055860"/>
              <a:gd name="connsiteX9" fmla="*/ 2202392 w 4716992"/>
              <a:gd name="connsiteY9" fmla="*/ 0 h 2055860"/>
              <a:gd name="connsiteX10" fmla="*/ 2538942 w 4716992"/>
              <a:gd name="connsiteY10" fmla="*/ 12700 h 2055860"/>
              <a:gd name="connsiteX11" fmla="*/ 2894542 w 4716992"/>
              <a:gd name="connsiteY11" fmla="*/ 31750 h 2055860"/>
              <a:gd name="connsiteX12" fmla="*/ 3421592 w 4716992"/>
              <a:gd name="connsiteY12" fmla="*/ 165100 h 2055860"/>
              <a:gd name="connsiteX13" fmla="*/ 3713692 w 4716992"/>
              <a:gd name="connsiteY13" fmla="*/ 565150 h 2055860"/>
              <a:gd name="connsiteX14" fmla="*/ 3891492 w 4716992"/>
              <a:gd name="connsiteY14" fmla="*/ 946150 h 2055860"/>
              <a:gd name="connsiteX15" fmla="*/ 4107392 w 4716992"/>
              <a:gd name="connsiteY15" fmla="*/ 1212850 h 2055860"/>
              <a:gd name="connsiteX16" fmla="*/ 4380442 w 4716992"/>
              <a:gd name="connsiteY16" fmla="*/ 1447800 h 2055860"/>
              <a:gd name="connsiteX17" fmla="*/ 4589992 w 4716992"/>
              <a:gd name="connsiteY17" fmla="*/ 1574800 h 2055860"/>
              <a:gd name="connsiteX18" fmla="*/ 4716992 w 4716992"/>
              <a:gd name="connsiteY18" fmla="*/ 1606550 h 2055860"/>
              <a:gd name="connsiteX19" fmla="*/ 2862792 w 4716992"/>
              <a:gd name="connsiteY19" fmla="*/ 2019300 h 2055860"/>
              <a:gd name="connsiteX0" fmla="*/ 2901158 w 4755358"/>
              <a:gd name="connsiteY0" fmla="*/ 2019300 h 2055860"/>
              <a:gd name="connsiteX1" fmla="*/ 2233520 w 4755358"/>
              <a:gd name="connsiteY1" fmla="*/ 2008154 h 2055860"/>
              <a:gd name="connsiteX2" fmla="*/ 1605758 w 4755358"/>
              <a:gd name="connsiteY2" fmla="*/ 1854200 h 2055860"/>
              <a:gd name="connsiteX3" fmla="*/ 1058770 w 4755358"/>
              <a:gd name="connsiteY3" fmla="*/ 1657216 h 2055860"/>
              <a:gd name="connsiteX4" fmla="*/ 597707 w 4755358"/>
              <a:gd name="connsiteY4" fmla="*/ 1372355 h 2055860"/>
              <a:gd name="connsiteX5" fmla="*/ 62708 w 4755358"/>
              <a:gd name="connsiteY5" fmla="*/ 933450 h 2055860"/>
              <a:gd name="connsiteX6" fmla="*/ 221458 w 4755358"/>
              <a:gd name="connsiteY6" fmla="*/ 495300 h 2055860"/>
              <a:gd name="connsiteX7" fmla="*/ 723108 w 4755358"/>
              <a:gd name="connsiteY7" fmla="*/ 260350 h 2055860"/>
              <a:gd name="connsiteX8" fmla="*/ 1205708 w 4755358"/>
              <a:gd name="connsiteY8" fmla="*/ 146050 h 2055860"/>
              <a:gd name="connsiteX9" fmla="*/ 2240758 w 4755358"/>
              <a:gd name="connsiteY9" fmla="*/ 0 h 2055860"/>
              <a:gd name="connsiteX10" fmla="*/ 2577308 w 4755358"/>
              <a:gd name="connsiteY10" fmla="*/ 12700 h 2055860"/>
              <a:gd name="connsiteX11" fmla="*/ 2932908 w 4755358"/>
              <a:gd name="connsiteY11" fmla="*/ 31750 h 2055860"/>
              <a:gd name="connsiteX12" fmla="*/ 3459958 w 4755358"/>
              <a:gd name="connsiteY12" fmla="*/ 165100 h 2055860"/>
              <a:gd name="connsiteX13" fmla="*/ 3752058 w 4755358"/>
              <a:gd name="connsiteY13" fmla="*/ 565150 h 2055860"/>
              <a:gd name="connsiteX14" fmla="*/ 3929858 w 4755358"/>
              <a:gd name="connsiteY14" fmla="*/ 946150 h 2055860"/>
              <a:gd name="connsiteX15" fmla="*/ 4145758 w 4755358"/>
              <a:gd name="connsiteY15" fmla="*/ 1212850 h 2055860"/>
              <a:gd name="connsiteX16" fmla="*/ 4418808 w 4755358"/>
              <a:gd name="connsiteY16" fmla="*/ 1447800 h 2055860"/>
              <a:gd name="connsiteX17" fmla="*/ 4628358 w 4755358"/>
              <a:gd name="connsiteY17" fmla="*/ 1574800 h 2055860"/>
              <a:gd name="connsiteX18" fmla="*/ 4755358 w 4755358"/>
              <a:gd name="connsiteY18" fmla="*/ 1606550 h 2055860"/>
              <a:gd name="connsiteX19" fmla="*/ 2901158 w 4755358"/>
              <a:gd name="connsiteY19" fmla="*/ 2019300 h 2055860"/>
              <a:gd name="connsiteX0" fmla="*/ 2901158 w 4755358"/>
              <a:gd name="connsiteY0" fmla="*/ 2019300 h 2055860"/>
              <a:gd name="connsiteX1" fmla="*/ 2233520 w 4755358"/>
              <a:gd name="connsiteY1" fmla="*/ 2008154 h 2055860"/>
              <a:gd name="connsiteX2" fmla="*/ 1605758 w 4755358"/>
              <a:gd name="connsiteY2" fmla="*/ 1854200 h 2055860"/>
              <a:gd name="connsiteX3" fmla="*/ 1058770 w 4755358"/>
              <a:gd name="connsiteY3" fmla="*/ 1657216 h 2055860"/>
              <a:gd name="connsiteX4" fmla="*/ 597707 w 4755358"/>
              <a:gd name="connsiteY4" fmla="*/ 1372355 h 2055860"/>
              <a:gd name="connsiteX5" fmla="*/ 62708 w 4755358"/>
              <a:gd name="connsiteY5" fmla="*/ 933450 h 2055860"/>
              <a:gd name="connsiteX6" fmla="*/ 221458 w 4755358"/>
              <a:gd name="connsiteY6" fmla="*/ 495300 h 2055860"/>
              <a:gd name="connsiteX7" fmla="*/ 723108 w 4755358"/>
              <a:gd name="connsiteY7" fmla="*/ 260350 h 2055860"/>
              <a:gd name="connsiteX8" fmla="*/ 1205708 w 4755358"/>
              <a:gd name="connsiteY8" fmla="*/ 146050 h 2055860"/>
              <a:gd name="connsiteX9" fmla="*/ 2240758 w 4755358"/>
              <a:gd name="connsiteY9" fmla="*/ 0 h 2055860"/>
              <a:gd name="connsiteX10" fmla="*/ 2577308 w 4755358"/>
              <a:gd name="connsiteY10" fmla="*/ 12700 h 2055860"/>
              <a:gd name="connsiteX11" fmla="*/ 2932908 w 4755358"/>
              <a:gd name="connsiteY11" fmla="*/ 31750 h 2055860"/>
              <a:gd name="connsiteX12" fmla="*/ 3459958 w 4755358"/>
              <a:gd name="connsiteY12" fmla="*/ 165100 h 2055860"/>
              <a:gd name="connsiteX13" fmla="*/ 3752058 w 4755358"/>
              <a:gd name="connsiteY13" fmla="*/ 565150 h 2055860"/>
              <a:gd name="connsiteX14" fmla="*/ 3929858 w 4755358"/>
              <a:gd name="connsiteY14" fmla="*/ 946150 h 2055860"/>
              <a:gd name="connsiteX15" fmla="*/ 4145758 w 4755358"/>
              <a:gd name="connsiteY15" fmla="*/ 1212850 h 2055860"/>
              <a:gd name="connsiteX16" fmla="*/ 4418808 w 4755358"/>
              <a:gd name="connsiteY16" fmla="*/ 1447800 h 2055860"/>
              <a:gd name="connsiteX17" fmla="*/ 4628358 w 4755358"/>
              <a:gd name="connsiteY17" fmla="*/ 1574800 h 2055860"/>
              <a:gd name="connsiteX18" fmla="*/ 4755358 w 4755358"/>
              <a:gd name="connsiteY18" fmla="*/ 1606550 h 2055860"/>
              <a:gd name="connsiteX19" fmla="*/ 2901158 w 4755358"/>
              <a:gd name="connsiteY19" fmla="*/ 2019300 h 2055860"/>
              <a:gd name="connsiteX0" fmla="*/ 2904888 w 4759088"/>
              <a:gd name="connsiteY0" fmla="*/ 2019300 h 2055860"/>
              <a:gd name="connsiteX1" fmla="*/ 2237250 w 4759088"/>
              <a:gd name="connsiteY1" fmla="*/ 2008154 h 2055860"/>
              <a:gd name="connsiteX2" fmla="*/ 1609488 w 4759088"/>
              <a:gd name="connsiteY2" fmla="*/ 1854200 h 2055860"/>
              <a:gd name="connsiteX3" fmla="*/ 1062500 w 4759088"/>
              <a:gd name="connsiteY3" fmla="*/ 1657216 h 2055860"/>
              <a:gd name="connsiteX4" fmla="*/ 623818 w 4759088"/>
              <a:gd name="connsiteY4" fmla="*/ 1372355 h 2055860"/>
              <a:gd name="connsiteX5" fmla="*/ 66438 w 4759088"/>
              <a:gd name="connsiteY5" fmla="*/ 933450 h 2055860"/>
              <a:gd name="connsiteX6" fmla="*/ 225188 w 4759088"/>
              <a:gd name="connsiteY6" fmla="*/ 495300 h 2055860"/>
              <a:gd name="connsiteX7" fmla="*/ 726838 w 4759088"/>
              <a:gd name="connsiteY7" fmla="*/ 260350 h 2055860"/>
              <a:gd name="connsiteX8" fmla="*/ 1209438 w 4759088"/>
              <a:gd name="connsiteY8" fmla="*/ 146050 h 2055860"/>
              <a:gd name="connsiteX9" fmla="*/ 2244488 w 4759088"/>
              <a:gd name="connsiteY9" fmla="*/ 0 h 2055860"/>
              <a:gd name="connsiteX10" fmla="*/ 2581038 w 4759088"/>
              <a:gd name="connsiteY10" fmla="*/ 12700 h 2055860"/>
              <a:gd name="connsiteX11" fmla="*/ 2936638 w 4759088"/>
              <a:gd name="connsiteY11" fmla="*/ 31750 h 2055860"/>
              <a:gd name="connsiteX12" fmla="*/ 3463688 w 4759088"/>
              <a:gd name="connsiteY12" fmla="*/ 165100 h 2055860"/>
              <a:gd name="connsiteX13" fmla="*/ 3755788 w 4759088"/>
              <a:gd name="connsiteY13" fmla="*/ 565150 h 2055860"/>
              <a:gd name="connsiteX14" fmla="*/ 3933588 w 4759088"/>
              <a:gd name="connsiteY14" fmla="*/ 946150 h 2055860"/>
              <a:gd name="connsiteX15" fmla="*/ 4149488 w 4759088"/>
              <a:gd name="connsiteY15" fmla="*/ 1212850 h 2055860"/>
              <a:gd name="connsiteX16" fmla="*/ 4422538 w 4759088"/>
              <a:gd name="connsiteY16" fmla="*/ 1447800 h 2055860"/>
              <a:gd name="connsiteX17" fmla="*/ 4632088 w 4759088"/>
              <a:gd name="connsiteY17" fmla="*/ 1574800 h 2055860"/>
              <a:gd name="connsiteX18" fmla="*/ 4759088 w 4759088"/>
              <a:gd name="connsiteY18" fmla="*/ 1606550 h 2055860"/>
              <a:gd name="connsiteX19" fmla="*/ 2904888 w 4759088"/>
              <a:gd name="connsiteY19" fmla="*/ 2019300 h 2055860"/>
              <a:gd name="connsiteX0" fmla="*/ 2904888 w 4759088"/>
              <a:gd name="connsiteY0" fmla="*/ 2019300 h 2055860"/>
              <a:gd name="connsiteX1" fmla="*/ 2237250 w 4759088"/>
              <a:gd name="connsiteY1" fmla="*/ 2008154 h 2055860"/>
              <a:gd name="connsiteX2" fmla="*/ 1609488 w 4759088"/>
              <a:gd name="connsiteY2" fmla="*/ 1854200 h 2055860"/>
              <a:gd name="connsiteX3" fmla="*/ 1062500 w 4759088"/>
              <a:gd name="connsiteY3" fmla="*/ 1657216 h 2055860"/>
              <a:gd name="connsiteX4" fmla="*/ 623818 w 4759088"/>
              <a:gd name="connsiteY4" fmla="*/ 1372355 h 2055860"/>
              <a:gd name="connsiteX5" fmla="*/ 66438 w 4759088"/>
              <a:gd name="connsiteY5" fmla="*/ 933450 h 2055860"/>
              <a:gd name="connsiteX6" fmla="*/ 225188 w 4759088"/>
              <a:gd name="connsiteY6" fmla="*/ 495300 h 2055860"/>
              <a:gd name="connsiteX7" fmla="*/ 726838 w 4759088"/>
              <a:gd name="connsiteY7" fmla="*/ 260350 h 2055860"/>
              <a:gd name="connsiteX8" fmla="*/ 1209438 w 4759088"/>
              <a:gd name="connsiteY8" fmla="*/ 146050 h 2055860"/>
              <a:gd name="connsiteX9" fmla="*/ 2244488 w 4759088"/>
              <a:gd name="connsiteY9" fmla="*/ 0 h 2055860"/>
              <a:gd name="connsiteX10" fmla="*/ 2581038 w 4759088"/>
              <a:gd name="connsiteY10" fmla="*/ 12700 h 2055860"/>
              <a:gd name="connsiteX11" fmla="*/ 2936638 w 4759088"/>
              <a:gd name="connsiteY11" fmla="*/ 31750 h 2055860"/>
              <a:gd name="connsiteX12" fmla="*/ 3463688 w 4759088"/>
              <a:gd name="connsiteY12" fmla="*/ 165100 h 2055860"/>
              <a:gd name="connsiteX13" fmla="*/ 3755788 w 4759088"/>
              <a:gd name="connsiteY13" fmla="*/ 565150 h 2055860"/>
              <a:gd name="connsiteX14" fmla="*/ 3933588 w 4759088"/>
              <a:gd name="connsiteY14" fmla="*/ 946150 h 2055860"/>
              <a:gd name="connsiteX15" fmla="*/ 4149488 w 4759088"/>
              <a:gd name="connsiteY15" fmla="*/ 1212850 h 2055860"/>
              <a:gd name="connsiteX16" fmla="*/ 4422538 w 4759088"/>
              <a:gd name="connsiteY16" fmla="*/ 1447800 h 2055860"/>
              <a:gd name="connsiteX17" fmla="*/ 4632088 w 4759088"/>
              <a:gd name="connsiteY17" fmla="*/ 1574800 h 2055860"/>
              <a:gd name="connsiteX18" fmla="*/ 4759088 w 4759088"/>
              <a:gd name="connsiteY18" fmla="*/ 1606550 h 2055860"/>
              <a:gd name="connsiteX19" fmla="*/ 2904888 w 4759088"/>
              <a:gd name="connsiteY19" fmla="*/ 2019300 h 2055860"/>
              <a:gd name="connsiteX0" fmla="*/ 2903213 w 4757413"/>
              <a:gd name="connsiteY0" fmla="*/ 2019300 h 2055860"/>
              <a:gd name="connsiteX1" fmla="*/ 2235575 w 4757413"/>
              <a:gd name="connsiteY1" fmla="*/ 2008154 h 2055860"/>
              <a:gd name="connsiteX2" fmla="*/ 1607813 w 4757413"/>
              <a:gd name="connsiteY2" fmla="*/ 1854200 h 2055860"/>
              <a:gd name="connsiteX3" fmla="*/ 1060825 w 4757413"/>
              <a:gd name="connsiteY3" fmla="*/ 1657216 h 2055860"/>
              <a:gd name="connsiteX4" fmla="*/ 612094 w 4757413"/>
              <a:gd name="connsiteY4" fmla="*/ 1176412 h 2055860"/>
              <a:gd name="connsiteX5" fmla="*/ 64763 w 4757413"/>
              <a:gd name="connsiteY5" fmla="*/ 933450 h 2055860"/>
              <a:gd name="connsiteX6" fmla="*/ 223513 w 4757413"/>
              <a:gd name="connsiteY6" fmla="*/ 495300 h 2055860"/>
              <a:gd name="connsiteX7" fmla="*/ 725163 w 4757413"/>
              <a:gd name="connsiteY7" fmla="*/ 260350 h 2055860"/>
              <a:gd name="connsiteX8" fmla="*/ 1207763 w 4757413"/>
              <a:gd name="connsiteY8" fmla="*/ 146050 h 2055860"/>
              <a:gd name="connsiteX9" fmla="*/ 2242813 w 4757413"/>
              <a:gd name="connsiteY9" fmla="*/ 0 h 2055860"/>
              <a:gd name="connsiteX10" fmla="*/ 2579363 w 4757413"/>
              <a:gd name="connsiteY10" fmla="*/ 12700 h 2055860"/>
              <a:gd name="connsiteX11" fmla="*/ 2934963 w 4757413"/>
              <a:gd name="connsiteY11" fmla="*/ 31750 h 2055860"/>
              <a:gd name="connsiteX12" fmla="*/ 3462013 w 4757413"/>
              <a:gd name="connsiteY12" fmla="*/ 165100 h 2055860"/>
              <a:gd name="connsiteX13" fmla="*/ 3754113 w 4757413"/>
              <a:gd name="connsiteY13" fmla="*/ 565150 h 2055860"/>
              <a:gd name="connsiteX14" fmla="*/ 3931913 w 4757413"/>
              <a:gd name="connsiteY14" fmla="*/ 946150 h 2055860"/>
              <a:gd name="connsiteX15" fmla="*/ 4147813 w 4757413"/>
              <a:gd name="connsiteY15" fmla="*/ 1212850 h 2055860"/>
              <a:gd name="connsiteX16" fmla="*/ 4420863 w 4757413"/>
              <a:gd name="connsiteY16" fmla="*/ 1447800 h 2055860"/>
              <a:gd name="connsiteX17" fmla="*/ 4630413 w 4757413"/>
              <a:gd name="connsiteY17" fmla="*/ 1574800 h 2055860"/>
              <a:gd name="connsiteX18" fmla="*/ 4757413 w 4757413"/>
              <a:gd name="connsiteY18" fmla="*/ 1606550 h 2055860"/>
              <a:gd name="connsiteX19" fmla="*/ 2903213 w 4757413"/>
              <a:gd name="connsiteY19" fmla="*/ 2019300 h 2055860"/>
              <a:gd name="connsiteX0" fmla="*/ 2762134 w 4616334"/>
              <a:gd name="connsiteY0" fmla="*/ 2019300 h 2055860"/>
              <a:gd name="connsiteX1" fmla="*/ 2094496 w 4616334"/>
              <a:gd name="connsiteY1" fmla="*/ 2008154 h 2055860"/>
              <a:gd name="connsiteX2" fmla="*/ 1466734 w 4616334"/>
              <a:gd name="connsiteY2" fmla="*/ 1854200 h 2055860"/>
              <a:gd name="connsiteX3" fmla="*/ 919746 w 4616334"/>
              <a:gd name="connsiteY3" fmla="*/ 1657216 h 2055860"/>
              <a:gd name="connsiteX4" fmla="*/ 471015 w 4616334"/>
              <a:gd name="connsiteY4" fmla="*/ 1176412 h 2055860"/>
              <a:gd name="connsiteX5" fmla="*/ 89482 w 4616334"/>
              <a:gd name="connsiteY5" fmla="*/ 832966 h 2055860"/>
              <a:gd name="connsiteX6" fmla="*/ 82434 w 4616334"/>
              <a:gd name="connsiteY6" fmla="*/ 495300 h 2055860"/>
              <a:gd name="connsiteX7" fmla="*/ 584084 w 4616334"/>
              <a:gd name="connsiteY7" fmla="*/ 260350 h 2055860"/>
              <a:gd name="connsiteX8" fmla="*/ 1066684 w 4616334"/>
              <a:gd name="connsiteY8" fmla="*/ 146050 h 2055860"/>
              <a:gd name="connsiteX9" fmla="*/ 2101734 w 4616334"/>
              <a:gd name="connsiteY9" fmla="*/ 0 h 2055860"/>
              <a:gd name="connsiteX10" fmla="*/ 2438284 w 4616334"/>
              <a:gd name="connsiteY10" fmla="*/ 12700 h 2055860"/>
              <a:gd name="connsiteX11" fmla="*/ 2793884 w 4616334"/>
              <a:gd name="connsiteY11" fmla="*/ 31750 h 2055860"/>
              <a:gd name="connsiteX12" fmla="*/ 3320934 w 4616334"/>
              <a:gd name="connsiteY12" fmla="*/ 165100 h 2055860"/>
              <a:gd name="connsiteX13" fmla="*/ 3613034 w 4616334"/>
              <a:gd name="connsiteY13" fmla="*/ 565150 h 2055860"/>
              <a:gd name="connsiteX14" fmla="*/ 3790834 w 4616334"/>
              <a:gd name="connsiteY14" fmla="*/ 946150 h 2055860"/>
              <a:gd name="connsiteX15" fmla="*/ 4006734 w 4616334"/>
              <a:gd name="connsiteY15" fmla="*/ 1212850 h 2055860"/>
              <a:gd name="connsiteX16" fmla="*/ 4279784 w 4616334"/>
              <a:gd name="connsiteY16" fmla="*/ 1447800 h 2055860"/>
              <a:gd name="connsiteX17" fmla="*/ 4489334 w 4616334"/>
              <a:gd name="connsiteY17" fmla="*/ 1574800 h 2055860"/>
              <a:gd name="connsiteX18" fmla="*/ 4616334 w 4616334"/>
              <a:gd name="connsiteY18" fmla="*/ 1606550 h 2055860"/>
              <a:gd name="connsiteX19" fmla="*/ 2762134 w 4616334"/>
              <a:gd name="connsiteY19" fmla="*/ 2019300 h 2055860"/>
              <a:gd name="connsiteX0" fmla="*/ 2762134 w 4616334"/>
              <a:gd name="connsiteY0" fmla="*/ 2019300 h 2055860"/>
              <a:gd name="connsiteX1" fmla="*/ 2094496 w 4616334"/>
              <a:gd name="connsiteY1" fmla="*/ 2008154 h 2055860"/>
              <a:gd name="connsiteX2" fmla="*/ 1466734 w 4616334"/>
              <a:gd name="connsiteY2" fmla="*/ 1854200 h 2055860"/>
              <a:gd name="connsiteX3" fmla="*/ 919746 w 4616334"/>
              <a:gd name="connsiteY3" fmla="*/ 1657216 h 2055860"/>
              <a:gd name="connsiteX4" fmla="*/ 471015 w 4616334"/>
              <a:gd name="connsiteY4" fmla="*/ 1176412 h 2055860"/>
              <a:gd name="connsiteX5" fmla="*/ 89482 w 4616334"/>
              <a:gd name="connsiteY5" fmla="*/ 832966 h 2055860"/>
              <a:gd name="connsiteX6" fmla="*/ 82434 w 4616334"/>
              <a:gd name="connsiteY6" fmla="*/ 495300 h 2055860"/>
              <a:gd name="connsiteX7" fmla="*/ 584084 w 4616334"/>
              <a:gd name="connsiteY7" fmla="*/ 260350 h 2055860"/>
              <a:gd name="connsiteX8" fmla="*/ 1066684 w 4616334"/>
              <a:gd name="connsiteY8" fmla="*/ 146050 h 2055860"/>
              <a:gd name="connsiteX9" fmla="*/ 2101734 w 4616334"/>
              <a:gd name="connsiteY9" fmla="*/ 0 h 2055860"/>
              <a:gd name="connsiteX10" fmla="*/ 2438284 w 4616334"/>
              <a:gd name="connsiteY10" fmla="*/ 12700 h 2055860"/>
              <a:gd name="connsiteX11" fmla="*/ 2793884 w 4616334"/>
              <a:gd name="connsiteY11" fmla="*/ 31750 h 2055860"/>
              <a:gd name="connsiteX12" fmla="*/ 3320934 w 4616334"/>
              <a:gd name="connsiteY12" fmla="*/ 165100 h 2055860"/>
              <a:gd name="connsiteX13" fmla="*/ 3613034 w 4616334"/>
              <a:gd name="connsiteY13" fmla="*/ 565150 h 2055860"/>
              <a:gd name="connsiteX14" fmla="*/ 3790834 w 4616334"/>
              <a:gd name="connsiteY14" fmla="*/ 946150 h 2055860"/>
              <a:gd name="connsiteX15" fmla="*/ 4006734 w 4616334"/>
              <a:gd name="connsiteY15" fmla="*/ 1212850 h 2055860"/>
              <a:gd name="connsiteX16" fmla="*/ 4279784 w 4616334"/>
              <a:gd name="connsiteY16" fmla="*/ 1447800 h 2055860"/>
              <a:gd name="connsiteX17" fmla="*/ 4489334 w 4616334"/>
              <a:gd name="connsiteY17" fmla="*/ 1574800 h 2055860"/>
              <a:gd name="connsiteX18" fmla="*/ 4616334 w 4616334"/>
              <a:gd name="connsiteY18" fmla="*/ 1606550 h 2055860"/>
              <a:gd name="connsiteX19" fmla="*/ 2762134 w 4616334"/>
              <a:gd name="connsiteY19" fmla="*/ 2019300 h 2055860"/>
              <a:gd name="connsiteX0" fmla="*/ 2729042 w 4583242"/>
              <a:gd name="connsiteY0" fmla="*/ 2019300 h 2055860"/>
              <a:gd name="connsiteX1" fmla="*/ 2061404 w 4583242"/>
              <a:gd name="connsiteY1" fmla="*/ 2008154 h 2055860"/>
              <a:gd name="connsiteX2" fmla="*/ 1433642 w 4583242"/>
              <a:gd name="connsiteY2" fmla="*/ 1854200 h 2055860"/>
              <a:gd name="connsiteX3" fmla="*/ 886654 w 4583242"/>
              <a:gd name="connsiteY3" fmla="*/ 1657216 h 2055860"/>
              <a:gd name="connsiteX4" fmla="*/ 437923 w 4583242"/>
              <a:gd name="connsiteY4" fmla="*/ 1176412 h 2055860"/>
              <a:gd name="connsiteX5" fmla="*/ 56390 w 4583242"/>
              <a:gd name="connsiteY5" fmla="*/ 832966 h 2055860"/>
              <a:gd name="connsiteX6" fmla="*/ 99584 w 4583242"/>
              <a:gd name="connsiteY6" fmla="*/ 515397 h 2055860"/>
              <a:gd name="connsiteX7" fmla="*/ 550992 w 4583242"/>
              <a:gd name="connsiteY7" fmla="*/ 260350 h 2055860"/>
              <a:gd name="connsiteX8" fmla="*/ 1033592 w 4583242"/>
              <a:gd name="connsiteY8" fmla="*/ 146050 h 2055860"/>
              <a:gd name="connsiteX9" fmla="*/ 2068642 w 4583242"/>
              <a:gd name="connsiteY9" fmla="*/ 0 h 2055860"/>
              <a:gd name="connsiteX10" fmla="*/ 2405192 w 4583242"/>
              <a:gd name="connsiteY10" fmla="*/ 12700 h 2055860"/>
              <a:gd name="connsiteX11" fmla="*/ 2760792 w 4583242"/>
              <a:gd name="connsiteY11" fmla="*/ 31750 h 2055860"/>
              <a:gd name="connsiteX12" fmla="*/ 3287842 w 4583242"/>
              <a:gd name="connsiteY12" fmla="*/ 165100 h 2055860"/>
              <a:gd name="connsiteX13" fmla="*/ 3579942 w 4583242"/>
              <a:gd name="connsiteY13" fmla="*/ 565150 h 2055860"/>
              <a:gd name="connsiteX14" fmla="*/ 3757742 w 4583242"/>
              <a:gd name="connsiteY14" fmla="*/ 946150 h 2055860"/>
              <a:gd name="connsiteX15" fmla="*/ 3973642 w 4583242"/>
              <a:gd name="connsiteY15" fmla="*/ 1212850 h 2055860"/>
              <a:gd name="connsiteX16" fmla="*/ 4246692 w 4583242"/>
              <a:gd name="connsiteY16" fmla="*/ 1447800 h 2055860"/>
              <a:gd name="connsiteX17" fmla="*/ 4456242 w 4583242"/>
              <a:gd name="connsiteY17" fmla="*/ 1574800 h 2055860"/>
              <a:gd name="connsiteX18" fmla="*/ 4583242 w 4583242"/>
              <a:gd name="connsiteY18" fmla="*/ 1606550 h 2055860"/>
              <a:gd name="connsiteX19" fmla="*/ 2729042 w 4583242"/>
              <a:gd name="connsiteY19" fmla="*/ 2019300 h 2055860"/>
              <a:gd name="connsiteX0" fmla="*/ 2729042 w 4583242"/>
              <a:gd name="connsiteY0" fmla="*/ 2019300 h 2055860"/>
              <a:gd name="connsiteX1" fmla="*/ 2061404 w 4583242"/>
              <a:gd name="connsiteY1" fmla="*/ 2008154 h 2055860"/>
              <a:gd name="connsiteX2" fmla="*/ 1433642 w 4583242"/>
              <a:gd name="connsiteY2" fmla="*/ 1854200 h 2055860"/>
              <a:gd name="connsiteX3" fmla="*/ 886654 w 4583242"/>
              <a:gd name="connsiteY3" fmla="*/ 1657216 h 2055860"/>
              <a:gd name="connsiteX4" fmla="*/ 437923 w 4583242"/>
              <a:gd name="connsiteY4" fmla="*/ 1176412 h 2055860"/>
              <a:gd name="connsiteX5" fmla="*/ 56390 w 4583242"/>
              <a:gd name="connsiteY5" fmla="*/ 832966 h 2055860"/>
              <a:gd name="connsiteX6" fmla="*/ 99584 w 4583242"/>
              <a:gd name="connsiteY6" fmla="*/ 515397 h 2055860"/>
              <a:gd name="connsiteX7" fmla="*/ 550992 w 4583242"/>
              <a:gd name="connsiteY7" fmla="*/ 240253 h 2055860"/>
              <a:gd name="connsiteX8" fmla="*/ 1033592 w 4583242"/>
              <a:gd name="connsiteY8" fmla="*/ 146050 h 2055860"/>
              <a:gd name="connsiteX9" fmla="*/ 2068642 w 4583242"/>
              <a:gd name="connsiteY9" fmla="*/ 0 h 2055860"/>
              <a:gd name="connsiteX10" fmla="*/ 2405192 w 4583242"/>
              <a:gd name="connsiteY10" fmla="*/ 12700 h 2055860"/>
              <a:gd name="connsiteX11" fmla="*/ 2760792 w 4583242"/>
              <a:gd name="connsiteY11" fmla="*/ 31750 h 2055860"/>
              <a:gd name="connsiteX12" fmla="*/ 3287842 w 4583242"/>
              <a:gd name="connsiteY12" fmla="*/ 165100 h 2055860"/>
              <a:gd name="connsiteX13" fmla="*/ 3579942 w 4583242"/>
              <a:gd name="connsiteY13" fmla="*/ 565150 h 2055860"/>
              <a:gd name="connsiteX14" fmla="*/ 3757742 w 4583242"/>
              <a:gd name="connsiteY14" fmla="*/ 946150 h 2055860"/>
              <a:gd name="connsiteX15" fmla="*/ 3973642 w 4583242"/>
              <a:gd name="connsiteY15" fmla="*/ 1212850 h 2055860"/>
              <a:gd name="connsiteX16" fmla="*/ 4246692 w 4583242"/>
              <a:gd name="connsiteY16" fmla="*/ 1447800 h 2055860"/>
              <a:gd name="connsiteX17" fmla="*/ 4456242 w 4583242"/>
              <a:gd name="connsiteY17" fmla="*/ 1574800 h 2055860"/>
              <a:gd name="connsiteX18" fmla="*/ 4583242 w 4583242"/>
              <a:gd name="connsiteY18" fmla="*/ 1606550 h 2055860"/>
              <a:gd name="connsiteX19" fmla="*/ 2729042 w 4583242"/>
              <a:gd name="connsiteY19" fmla="*/ 2019300 h 2055860"/>
              <a:gd name="connsiteX0" fmla="*/ 2729042 w 4583242"/>
              <a:gd name="connsiteY0" fmla="*/ 2019300 h 2055860"/>
              <a:gd name="connsiteX1" fmla="*/ 2061404 w 4583242"/>
              <a:gd name="connsiteY1" fmla="*/ 2008154 h 2055860"/>
              <a:gd name="connsiteX2" fmla="*/ 1433642 w 4583242"/>
              <a:gd name="connsiteY2" fmla="*/ 1854200 h 2055860"/>
              <a:gd name="connsiteX3" fmla="*/ 886654 w 4583242"/>
              <a:gd name="connsiteY3" fmla="*/ 1657216 h 2055860"/>
              <a:gd name="connsiteX4" fmla="*/ 437923 w 4583242"/>
              <a:gd name="connsiteY4" fmla="*/ 1176412 h 2055860"/>
              <a:gd name="connsiteX5" fmla="*/ 56390 w 4583242"/>
              <a:gd name="connsiteY5" fmla="*/ 832966 h 2055860"/>
              <a:gd name="connsiteX6" fmla="*/ 99584 w 4583242"/>
              <a:gd name="connsiteY6" fmla="*/ 515397 h 2055860"/>
              <a:gd name="connsiteX7" fmla="*/ 550992 w 4583242"/>
              <a:gd name="connsiteY7" fmla="*/ 240253 h 2055860"/>
              <a:gd name="connsiteX8" fmla="*/ 1033592 w 4583242"/>
              <a:gd name="connsiteY8" fmla="*/ 146050 h 2055860"/>
              <a:gd name="connsiteX9" fmla="*/ 2068642 w 4583242"/>
              <a:gd name="connsiteY9" fmla="*/ 0 h 2055860"/>
              <a:gd name="connsiteX10" fmla="*/ 2405192 w 4583242"/>
              <a:gd name="connsiteY10" fmla="*/ 12700 h 2055860"/>
              <a:gd name="connsiteX11" fmla="*/ 2760792 w 4583242"/>
              <a:gd name="connsiteY11" fmla="*/ 31750 h 2055860"/>
              <a:gd name="connsiteX12" fmla="*/ 3287842 w 4583242"/>
              <a:gd name="connsiteY12" fmla="*/ 165100 h 2055860"/>
              <a:gd name="connsiteX13" fmla="*/ 3579942 w 4583242"/>
              <a:gd name="connsiteY13" fmla="*/ 565150 h 2055860"/>
              <a:gd name="connsiteX14" fmla="*/ 3757742 w 4583242"/>
              <a:gd name="connsiteY14" fmla="*/ 946150 h 2055860"/>
              <a:gd name="connsiteX15" fmla="*/ 3973642 w 4583242"/>
              <a:gd name="connsiteY15" fmla="*/ 1212850 h 2055860"/>
              <a:gd name="connsiteX16" fmla="*/ 4246692 w 4583242"/>
              <a:gd name="connsiteY16" fmla="*/ 1447800 h 2055860"/>
              <a:gd name="connsiteX17" fmla="*/ 4456242 w 4583242"/>
              <a:gd name="connsiteY17" fmla="*/ 1574800 h 2055860"/>
              <a:gd name="connsiteX18" fmla="*/ 4583242 w 4583242"/>
              <a:gd name="connsiteY18" fmla="*/ 1606550 h 2055860"/>
              <a:gd name="connsiteX19" fmla="*/ 2729042 w 4583242"/>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19300 h 2055860"/>
              <a:gd name="connsiteX1" fmla="*/ 2068103 w 4589941"/>
              <a:gd name="connsiteY1" fmla="*/ 2008154 h 2055860"/>
              <a:gd name="connsiteX2" fmla="*/ 1440341 w 4589941"/>
              <a:gd name="connsiteY2" fmla="*/ 1854200 h 2055860"/>
              <a:gd name="connsiteX3" fmla="*/ 893353 w 4589941"/>
              <a:gd name="connsiteY3" fmla="*/ 1657216 h 2055860"/>
              <a:gd name="connsiteX4" fmla="*/ 484815 w 4589941"/>
              <a:gd name="connsiteY4" fmla="*/ 1146267 h 2055860"/>
              <a:gd name="connsiteX5" fmla="*/ 63089 w 4589941"/>
              <a:gd name="connsiteY5" fmla="*/ 832966 h 2055860"/>
              <a:gd name="connsiteX6" fmla="*/ 106283 w 4589941"/>
              <a:gd name="connsiteY6" fmla="*/ 515397 h 2055860"/>
              <a:gd name="connsiteX7" fmla="*/ 557691 w 4589941"/>
              <a:gd name="connsiteY7" fmla="*/ 240253 h 2055860"/>
              <a:gd name="connsiteX8" fmla="*/ 1040291 w 4589941"/>
              <a:gd name="connsiteY8" fmla="*/ 146050 h 2055860"/>
              <a:gd name="connsiteX9" fmla="*/ 2075341 w 4589941"/>
              <a:gd name="connsiteY9" fmla="*/ 0 h 2055860"/>
              <a:gd name="connsiteX10" fmla="*/ 2411891 w 4589941"/>
              <a:gd name="connsiteY10" fmla="*/ 12700 h 2055860"/>
              <a:gd name="connsiteX11" fmla="*/ 2767491 w 4589941"/>
              <a:gd name="connsiteY11" fmla="*/ 31750 h 2055860"/>
              <a:gd name="connsiteX12" fmla="*/ 3294541 w 4589941"/>
              <a:gd name="connsiteY12" fmla="*/ 165100 h 2055860"/>
              <a:gd name="connsiteX13" fmla="*/ 3586641 w 4589941"/>
              <a:gd name="connsiteY13" fmla="*/ 565150 h 2055860"/>
              <a:gd name="connsiteX14" fmla="*/ 3764441 w 4589941"/>
              <a:gd name="connsiteY14" fmla="*/ 946150 h 2055860"/>
              <a:gd name="connsiteX15" fmla="*/ 3980341 w 4589941"/>
              <a:gd name="connsiteY15" fmla="*/ 1212850 h 2055860"/>
              <a:gd name="connsiteX16" fmla="*/ 4253391 w 4589941"/>
              <a:gd name="connsiteY16" fmla="*/ 1447800 h 2055860"/>
              <a:gd name="connsiteX17" fmla="*/ 4462941 w 4589941"/>
              <a:gd name="connsiteY17" fmla="*/ 1574800 h 2055860"/>
              <a:gd name="connsiteX18" fmla="*/ 4589941 w 4589941"/>
              <a:gd name="connsiteY18" fmla="*/ 1606550 h 2055860"/>
              <a:gd name="connsiteX19" fmla="*/ 2735741 w 4589941"/>
              <a:gd name="connsiteY19" fmla="*/ 2019300 h 2055860"/>
              <a:gd name="connsiteX0" fmla="*/ 2735741 w 4589941"/>
              <a:gd name="connsiteY0" fmla="*/ 2041525 h 2078085"/>
              <a:gd name="connsiteX1" fmla="*/ 2068103 w 4589941"/>
              <a:gd name="connsiteY1" fmla="*/ 2030379 h 2078085"/>
              <a:gd name="connsiteX2" fmla="*/ 1440341 w 4589941"/>
              <a:gd name="connsiteY2" fmla="*/ 1876425 h 2078085"/>
              <a:gd name="connsiteX3" fmla="*/ 893353 w 4589941"/>
              <a:gd name="connsiteY3" fmla="*/ 1679441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411891 w 4589941"/>
              <a:gd name="connsiteY10" fmla="*/ 34925 h 2078085"/>
              <a:gd name="connsiteX11" fmla="*/ 2767491 w 4589941"/>
              <a:gd name="connsiteY11" fmla="*/ 53975 h 2078085"/>
              <a:gd name="connsiteX12" fmla="*/ 3294541 w 4589941"/>
              <a:gd name="connsiteY12" fmla="*/ 187325 h 2078085"/>
              <a:gd name="connsiteX13" fmla="*/ 3586641 w 4589941"/>
              <a:gd name="connsiteY13" fmla="*/ 587375 h 2078085"/>
              <a:gd name="connsiteX14" fmla="*/ 3764441 w 4589941"/>
              <a:gd name="connsiteY14" fmla="*/ 968375 h 2078085"/>
              <a:gd name="connsiteX15" fmla="*/ 3980341 w 4589941"/>
              <a:gd name="connsiteY15" fmla="*/ 1235075 h 2078085"/>
              <a:gd name="connsiteX16" fmla="*/ 4253391 w 4589941"/>
              <a:gd name="connsiteY16" fmla="*/ 1470025 h 2078085"/>
              <a:gd name="connsiteX17" fmla="*/ 4462941 w 4589941"/>
              <a:gd name="connsiteY17" fmla="*/ 1597025 h 2078085"/>
              <a:gd name="connsiteX18" fmla="*/ 4589941 w 4589941"/>
              <a:gd name="connsiteY18" fmla="*/ 1628775 h 2078085"/>
              <a:gd name="connsiteX19" fmla="*/ 2735741 w 4589941"/>
              <a:gd name="connsiteY19" fmla="*/ 2041525 h 2078085"/>
              <a:gd name="connsiteX0" fmla="*/ 2735741 w 4589941"/>
              <a:gd name="connsiteY0" fmla="*/ 2041525 h 2078085"/>
              <a:gd name="connsiteX1" fmla="*/ 2068103 w 4589941"/>
              <a:gd name="connsiteY1" fmla="*/ 2030379 h 2078085"/>
              <a:gd name="connsiteX2" fmla="*/ 1440341 w 4589941"/>
              <a:gd name="connsiteY2" fmla="*/ 1876425 h 2078085"/>
              <a:gd name="connsiteX3" fmla="*/ 893353 w 4589941"/>
              <a:gd name="connsiteY3" fmla="*/ 1679441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411891 w 4589941"/>
              <a:gd name="connsiteY10" fmla="*/ 34925 h 2078085"/>
              <a:gd name="connsiteX11" fmla="*/ 2767491 w 4589941"/>
              <a:gd name="connsiteY11" fmla="*/ 53975 h 2078085"/>
              <a:gd name="connsiteX12" fmla="*/ 3294541 w 4589941"/>
              <a:gd name="connsiteY12" fmla="*/ 187325 h 2078085"/>
              <a:gd name="connsiteX13" fmla="*/ 3586641 w 4589941"/>
              <a:gd name="connsiteY13" fmla="*/ 587375 h 2078085"/>
              <a:gd name="connsiteX14" fmla="*/ 3764441 w 4589941"/>
              <a:gd name="connsiteY14" fmla="*/ 968375 h 2078085"/>
              <a:gd name="connsiteX15" fmla="*/ 3980341 w 4589941"/>
              <a:gd name="connsiteY15" fmla="*/ 1235075 h 2078085"/>
              <a:gd name="connsiteX16" fmla="*/ 4253391 w 4589941"/>
              <a:gd name="connsiteY16" fmla="*/ 1470025 h 2078085"/>
              <a:gd name="connsiteX17" fmla="*/ 4462941 w 4589941"/>
              <a:gd name="connsiteY17" fmla="*/ 1597025 h 2078085"/>
              <a:gd name="connsiteX18" fmla="*/ 4589941 w 4589941"/>
              <a:gd name="connsiteY18" fmla="*/ 1628775 h 2078085"/>
              <a:gd name="connsiteX19" fmla="*/ 2735741 w 4589941"/>
              <a:gd name="connsiteY19" fmla="*/ 2041525 h 2078085"/>
              <a:gd name="connsiteX0" fmla="*/ 2735741 w 4589941"/>
              <a:gd name="connsiteY0" fmla="*/ 2041525 h 2078085"/>
              <a:gd name="connsiteX1" fmla="*/ 2068103 w 4589941"/>
              <a:gd name="connsiteY1" fmla="*/ 2030379 h 2078085"/>
              <a:gd name="connsiteX2" fmla="*/ 1440341 w 4589941"/>
              <a:gd name="connsiteY2" fmla="*/ 1876425 h 2078085"/>
              <a:gd name="connsiteX3" fmla="*/ 893353 w 4589941"/>
              <a:gd name="connsiteY3" fmla="*/ 1679441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376722 w 4589941"/>
              <a:gd name="connsiteY10" fmla="*/ 14828 h 2078085"/>
              <a:gd name="connsiteX11" fmla="*/ 2767491 w 4589941"/>
              <a:gd name="connsiteY11" fmla="*/ 53975 h 2078085"/>
              <a:gd name="connsiteX12" fmla="*/ 3294541 w 4589941"/>
              <a:gd name="connsiteY12" fmla="*/ 187325 h 2078085"/>
              <a:gd name="connsiteX13" fmla="*/ 3586641 w 4589941"/>
              <a:gd name="connsiteY13" fmla="*/ 587375 h 2078085"/>
              <a:gd name="connsiteX14" fmla="*/ 3764441 w 4589941"/>
              <a:gd name="connsiteY14" fmla="*/ 968375 h 2078085"/>
              <a:gd name="connsiteX15" fmla="*/ 3980341 w 4589941"/>
              <a:gd name="connsiteY15" fmla="*/ 1235075 h 2078085"/>
              <a:gd name="connsiteX16" fmla="*/ 4253391 w 4589941"/>
              <a:gd name="connsiteY16" fmla="*/ 1470025 h 2078085"/>
              <a:gd name="connsiteX17" fmla="*/ 4462941 w 4589941"/>
              <a:gd name="connsiteY17" fmla="*/ 1597025 h 2078085"/>
              <a:gd name="connsiteX18" fmla="*/ 4589941 w 4589941"/>
              <a:gd name="connsiteY18" fmla="*/ 1628775 h 2078085"/>
              <a:gd name="connsiteX19" fmla="*/ 2735741 w 4589941"/>
              <a:gd name="connsiteY19" fmla="*/ 2041525 h 2078085"/>
              <a:gd name="connsiteX0" fmla="*/ 2735741 w 4589941"/>
              <a:gd name="connsiteY0" fmla="*/ 2041525 h 2078085"/>
              <a:gd name="connsiteX1" fmla="*/ 2068103 w 4589941"/>
              <a:gd name="connsiteY1" fmla="*/ 2030379 h 2078085"/>
              <a:gd name="connsiteX2" fmla="*/ 1440341 w 4589941"/>
              <a:gd name="connsiteY2" fmla="*/ 1876425 h 2078085"/>
              <a:gd name="connsiteX3" fmla="*/ 836709 w 4589941"/>
              <a:gd name="connsiteY3" fmla="*/ 1606613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376722 w 4589941"/>
              <a:gd name="connsiteY10" fmla="*/ 14828 h 2078085"/>
              <a:gd name="connsiteX11" fmla="*/ 2767491 w 4589941"/>
              <a:gd name="connsiteY11" fmla="*/ 53975 h 2078085"/>
              <a:gd name="connsiteX12" fmla="*/ 3294541 w 4589941"/>
              <a:gd name="connsiteY12" fmla="*/ 187325 h 2078085"/>
              <a:gd name="connsiteX13" fmla="*/ 3586641 w 4589941"/>
              <a:gd name="connsiteY13" fmla="*/ 587375 h 2078085"/>
              <a:gd name="connsiteX14" fmla="*/ 3764441 w 4589941"/>
              <a:gd name="connsiteY14" fmla="*/ 968375 h 2078085"/>
              <a:gd name="connsiteX15" fmla="*/ 3980341 w 4589941"/>
              <a:gd name="connsiteY15" fmla="*/ 1235075 h 2078085"/>
              <a:gd name="connsiteX16" fmla="*/ 4253391 w 4589941"/>
              <a:gd name="connsiteY16" fmla="*/ 1470025 h 2078085"/>
              <a:gd name="connsiteX17" fmla="*/ 4462941 w 4589941"/>
              <a:gd name="connsiteY17" fmla="*/ 1597025 h 2078085"/>
              <a:gd name="connsiteX18" fmla="*/ 4589941 w 4589941"/>
              <a:gd name="connsiteY18" fmla="*/ 1628775 h 2078085"/>
              <a:gd name="connsiteX19" fmla="*/ 2735741 w 4589941"/>
              <a:gd name="connsiteY19" fmla="*/ 2041525 h 2078085"/>
              <a:gd name="connsiteX0" fmla="*/ 2735741 w 4589941"/>
              <a:gd name="connsiteY0" fmla="*/ 2041525 h 2078085"/>
              <a:gd name="connsiteX1" fmla="*/ 2068103 w 4589941"/>
              <a:gd name="connsiteY1" fmla="*/ 2030379 h 2078085"/>
              <a:gd name="connsiteX2" fmla="*/ 1440341 w 4589941"/>
              <a:gd name="connsiteY2" fmla="*/ 1876425 h 2078085"/>
              <a:gd name="connsiteX3" fmla="*/ 836709 w 4589941"/>
              <a:gd name="connsiteY3" fmla="*/ 1606613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376722 w 4589941"/>
              <a:gd name="connsiteY10" fmla="*/ 14828 h 2078085"/>
              <a:gd name="connsiteX11" fmla="*/ 2767491 w 4589941"/>
              <a:gd name="connsiteY11" fmla="*/ 53975 h 2078085"/>
              <a:gd name="connsiteX12" fmla="*/ 3294541 w 4589941"/>
              <a:gd name="connsiteY12" fmla="*/ 187325 h 2078085"/>
              <a:gd name="connsiteX13" fmla="*/ 3586641 w 4589941"/>
              <a:gd name="connsiteY13" fmla="*/ 587375 h 2078085"/>
              <a:gd name="connsiteX14" fmla="*/ 3764441 w 4589941"/>
              <a:gd name="connsiteY14" fmla="*/ 968375 h 2078085"/>
              <a:gd name="connsiteX15" fmla="*/ 3980341 w 4589941"/>
              <a:gd name="connsiteY15" fmla="*/ 1235075 h 2078085"/>
              <a:gd name="connsiteX16" fmla="*/ 4253391 w 4589941"/>
              <a:gd name="connsiteY16" fmla="*/ 1470025 h 2078085"/>
              <a:gd name="connsiteX17" fmla="*/ 4462941 w 4589941"/>
              <a:gd name="connsiteY17" fmla="*/ 1597025 h 2078085"/>
              <a:gd name="connsiteX18" fmla="*/ 4589941 w 4589941"/>
              <a:gd name="connsiteY18" fmla="*/ 1628775 h 2078085"/>
              <a:gd name="connsiteX19" fmla="*/ 2735741 w 4589941"/>
              <a:gd name="connsiteY19" fmla="*/ 2041525 h 2078085"/>
              <a:gd name="connsiteX0" fmla="*/ 2735741 w 4589941"/>
              <a:gd name="connsiteY0" fmla="*/ 2041525 h 2078085"/>
              <a:gd name="connsiteX1" fmla="*/ 2068103 w 4589941"/>
              <a:gd name="connsiteY1" fmla="*/ 2030379 h 2078085"/>
              <a:gd name="connsiteX2" fmla="*/ 1440341 w 4589941"/>
              <a:gd name="connsiteY2" fmla="*/ 1876425 h 2078085"/>
              <a:gd name="connsiteX3" fmla="*/ 836709 w 4589941"/>
              <a:gd name="connsiteY3" fmla="*/ 1606613 h 2078085"/>
              <a:gd name="connsiteX4" fmla="*/ 484815 w 4589941"/>
              <a:gd name="connsiteY4" fmla="*/ 1168492 h 2078085"/>
              <a:gd name="connsiteX5" fmla="*/ 63089 w 4589941"/>
              <a:gd name="connsiteY5" fmla="*/ 855191 h 2078085"/>
              <a:gd name="connsiteX6" fmla="*/ 106283 w 4589941"/>
              <a:gd name="connsiteY6" fmla="*/ 537622 h 2078085"/>
              <a:gd name="connsiteX7" fmla="*/ 557691 w 4589941"/>
              <a:gd name="connsiteY7" fmla="*/ 262478 h 2078085"/>
              <a:gd name="connsiteX8" fmla="*/ 1040291 w 4589941"/>
              <a:gd name="connsiteY8" fmla="*/ 168275 h 2078085"/>
              <a:gd name="connsiteX9" fmla="*/ 2075341 w 4589941"/>
              <a:gd name="connsiteY9" fmla="*/ 22225 h 2078085"/>
              <a:gd name="connsiteX10" fmla="*/ 2376722 w 4589941"/>
              <a:gd name="connsiteY10" fmla="*/ 14828 h 2078085"/>
              <a:gd name="connsiteX11" fmla="*/ 2767491 w 4589941"/>
              <a:gd name="connsiteY11" fmla="*/ 53975 h 2078085"/>
              <a:gd name="connsiteX12" fmla="*/ 3118483 w 4589941"/>
              <a:gd name="connsiteY12" fmla="*/ 50603 h 2078085"/>
              <a:gd name="connsiteX13" fmla="*/ 3294541 w 4589941"/>
              <a:gd name="connsiteY13" fmla="*/ 187325 h 2078085"/>
              <a:gd name="connsiteX14" fmla="*/ 3586641 w 4589941"/>
              <a:gd name="connsiteY14" fmla="*/ 587375 h 2078085"/>
              <a:gd name="connsiteX15" fmla="*/ 3764441 w 4589941"/>
              <a:gd name="connsiteY15" fmla="*/ 968375 h 2078085"/>
              <a:gd name="connsiteX16" fmla="*/ 3980341 w 4589941"/>
              <a:gd name="connsiteY16" fmla="*/ 1235075 h 2078085"/>
              <a:gd name="connsiteX17" fmla="*/ 4253391 w 4589941"/>
              <a:gd name="connsiteY17" fmla="*/ 1470025 h 2078085"/>
              <a:gd name="connsiteX18" fmla="*/ 4462941 w 4589941"/>
              <a:gd name="connsiteY18" fmla="*/ 1597025 h 2078085"/>
              <a:gd name="connsiteX19" fmla="*/ 4589941 w 4589941"/>
              <a:gd name="connsiteY19" fmla="*/ 1628775 h 2078085"/>
              <a:gd name="connsiteX20" fmla="*/ 2735741 w 4589941"/>
              <a:gd name="connsiteY20" fmla="*/ 2041525 h 2078085"/>
              <a:gd name="connsiteX0" fmla="*/ 2735741 w 4589941"/>
              <a:gd name="connsiteY0" fmla="*/ 2086571 h 2123131"/>
              <a:gd name="connsiteX1" fmla="*/ 2068103 w 4589941"/>
              <a:gd name="connsiteY1" fmla="*/ 2075425 h 2123131"/>
              <a:gd name="connsiteX2" fmla="*/ 1440341 w 4589941"/>
              <a:gd name="connsiteY2" fmla="*/ 1921471 h 2123131"/>
              <a:gd name="connsiteX3" fmla="*/ 836709 w 4589941"/>
              <a:gd name="connsiteY3" fmla="*/ 1651659 h 2123131"/>
              <a:gd name="connsiteX4" fmla="*/ 484815 w 4589941"/>
              <a:gd name="connsiteY4" fmla="*/ 1213538 h 2123131"/>
              <a:gd name="connsiteX5" fmla="*/ 63089 w 4589941"/>
              <a:gd name="connsiteY5" fmla="*/ 900237 h 2123131"/>
              <a:gd name="connsiteX6" fmla="*/ 106283 w 4589941"/>
              <a:gd name="connsiteY6" fmla="*/ 582668 h 2123131"/>
              <a:gd name="connsiteX7" fmla="*/ 557691 w 4589941"/>
              <a:gd name="connsiteY7" fmla="*/ 307524 h 2123131"/>
              <a:gd name="connsiteX8" fmla="*/ 1040291 w 4589941"/>
              <a:gd name="connsiteY8" fmla="*/ 213321 h 2123131"/>
              <a:gd name="connsiteX9" fmla="*/ 2075341 w 4589941"/>
              <a:gd name="connsiteY9" fmla="*/ 67271 h 2123131"/>
              <a:gd name="connsiteX10" fmla="*/ 2376722 w 4589941"/>
              <a:gd name="connsiteY10" fmla="*/ 59874 h 2123131"/>
              <a:gd name="connsiteX11" fmla="*/ 2832227 w 4589941"/>
              <a:gd name="connsiteY11" fmla="*/ 26193 h 2123131"/>
              <a:gd name="connsiteX12" fmla="*/ 3118483 w 4589941"/>
              <a:gd name="connsiteY12" fmla="*/ 95649 h 2123131"/>
              <a:gd name="connsiteX13" fmla="*/ 3294541 w 4589941"/>
              <a:gd name="connsiteY13" fmla="*/ 232371 h 2123131"/>
              <a:gd name="connsiteX14" fmla="*/ 3586641 w 4589941"/>
              <a:gd name="connsiteY14" fmla="*/ 632421 h 2123131"/>
              <a:gd name="connsiteX15" fmla="*/ 3764441 w 4589941"/>
              <a:gd name="connsiteY15" fmla="*/ 1013421 h 2123131"/>
              <a:gd name="connsiteX16" fmla="*/ 3980341 w 4589941"/>
              <a:gd name="connsiteY16" fmla="*/ 1280121 h 2123131"/>
              <a:gd name="connsiteX17" fmla="*/ 4253391 w 4589941"/>
              <a:gd name="connsiteY17" fmla="*/ 1515071 h 2123131"/>
              <a:gd name="connsiteX18" fmla="*/ 4462941 w 4589941"/>
              <a:gd name="connsiteY18" fmla="*/ 1642071 h 2123131"/>
              <a:gd name="connsiteX19" fmla="*/ 4589941 w 4589941"/>
              <a:gd name="connsiteY19" fmla="*/ 1673821 h 2123131"/>
              <a:gd name="connsiteX20" fmla="*/ 2735741 w 4589941"/>
              <a:gd name="connsiteY20" fmla="*/ 2086571 h 2123131"/>
              <a:gd name="connsiteX0" fmla="*/ 2735741 w 4589941"/>
              <a:gd name="connsiteY0" fmla="*/ 2154923 h 2191483"/>
              <a:gd name="connsiteX1" fmla="*/ 2068103 w 4589941"/>
              <a:gd name="connsiteY1" fmla="*/ 2143777 h 2191483"/>
              <a:gd name="connsiteX2" fmla="*/ 1440341 w 4589941"/>
              <a:gd name="connsiteY2" fmla="*/ 1989823 h 2191483"/>
              <a:gd name="connsiteX3" fmla="*/ 836709 w 4589941"/>
              <a:gd name="connsiteY3" fmla="*/ 1720011 h 2191483"/>
              <a:gd name="connsiteX4" fmla="*/ 484815 w 4589941"/>
              <a:gd name="connsiteY4" fmla="*/ 1281890 h 2191483"/>
              <a:gd name="connsiteX5" fmla="*/ 63089 w 4589941"/>
              <a:gd name="connsiteY5" fmla="*/ 968589 h 2191483"/>
              <a:gd name="connsiteX6" fmla="*/ 106283 w 4589941"/>
              <a:gd name="connsiteY6" fmla="*/ 651020 h 2191483"/>
              <a:gd name="connsiteX7" fmla="*/ 557691 w 4589941"/>
              <a:gd name="connsiteY7" fmla="*/ 375876 h 2191483"/>
              <a:gd name="connsiteX8" fmla="*/ 1040291 w 4589941"/>
              <a:gd name="connsiteY8" fmla="*/ 281673 h 2191483"/>
              <a:gd name="connsiteX9" fmla="*/ 2075341 w 4589941"/>
              <a:gd name="connsiteY9" fmla="*/ 135623 h 2191483"/>
              <a:gd name="connsiteX10" fmla="*/ 2376722 w 4589941"/>
              <a:gd name="connsiteY10" fmla="*/ 6846 h 2191483"/>
              <a:gd name="connsiteX11" fmla="*/ 2832227 w 4589941"/>
              <a:gd name="connsiteY11" fmla="*/ 94545 h 2191483"/>
              <a:gd name="connsiteX12" fmla="*/ 3118483 w 4589941"/>
              <a:gd name="connsiteY12" fmla="*/ 164001 h 2191483"/>
              <a:gd name="connsiteX13" fmla="*/ 3294541 w 4589941"/>
              <a:gd name="connsiteY13" fmla="*/ 300723 h 2191483"/>
              <a:gd name="connsiteX14" fmla="*/ 3586641 w 4589941"/>
              <a:gd name="connsiteY14" fmla="*/ 700773 h 2191483"/>
              <a:gd name="connsiteX15" fmla="*/ 3764441 w 4589941"/>
              <a:gd name="connsiteY15" fmla="*/ 1081773 h 2191483"/>
              <a:gd name="connsiteX16" fmla="*/ 3980341 w 4589941"/>
              <a:gd name="connsiteY16" fmla="*/ 1348473 h 2191483"/>
              <a:gd name="connsiteX17" fmla="*/ 4253391 w 4589941"/>
              <a:gd name="connsiteY17" fmla="*/ 1583423 h 2191483"/>
              <a:gd name="connsiteX18" fmla="*/ 4462941 w 4589941"/>
              <a:gd name="connsiteY18" fmla="*/ 1710423 h 2191483"/>
              <a:gd name="connsiteX19" fmla="*/ 4589941 w 4589941"/>
              <a:gd name="connsiteY19" fmla="*/ 1742173 h 2191483"/>
              <a:gd name="connsiteX20" fmla="*/ 2735741 w 4589941"/>
              <a:gd name="connsiteY20" fmla="*/ 2154923 h 2191483"/>
              <a:gd name="connsiteX0" fmla="*/ 2735741 w 4589941"/>
              <a:gd name="connsiteY0" fmla="*/ 2154923 h 2191483"/>
              <a:gd name="connsiteX1" fmla="*/ 2068103 w 4589941"/>
              <a:gd name="connsiteY1" fmla="*/ 2143777 h 2191483"/>
              <a:gd name="connsiteX2" fmla="*/ 1440341 w 4589941"/>
              <a:gd name="connsiteY2" fmla="*/ 1989823 h 2191483"/>
              <a:gd name="connsiteX3" fmla="*/ 836709 w 4589941"/>
              <a:gd name="connsiteY3" fmla="*/ 1720011 h 2191483"/>
              <a:gd name="connsiteX4" fmla="*/ 484815 w 4589941"/>
              <a:gd name="connsiteY4" fmla="*/ 1281890 h 2191483"/>
              <a:gd name="connsiteX5" fmla="*/ 63089 w 4589941"/>
              <a:gd name="connsiteY5" fmla="*/ 968589 h 2191483"/>
              <a:gd name="connsiteX6" fmla="*/ 106283 w 4589941"/>
              <a:gd name="connsiteY6" fmla="*/ 651020 h 2191483"/>
              <a:gd name="connsiteX7" fmla="*/ 557691 w 4589941"/>
              <a:gd name="connsiteY7" fmla="*/ 375876 h 2191483"/>
              <a:gd name="connsiteX8" fmla="*/ 1040291 w 4589941"/>
              <a:gd name="connsiteY8" fmla="*/ 281673 h 2191483"/>
              <a:gd name="connsiteX9" fmla="*/ 2376722 w 4589941"/>
              <a:gd name="connsiteY9" fmla="*/ 6846 h 2191483"/>
              <a:gd name="connsiteX10" fmla="*/ 2832227 w 4589941"/>
              <a:gd name="connsiteY10" fmla="*/ 94545 h 2191483"/>
              <a:gd name="connsiteX11" fmla="*/ 3118483 w 4589941"/>
              <a:gd name="connsiteY11" fmla="*/ 164001 h 2191483"/>
              <a:gd name="connsiteX12" fmla="*/ 3294541 w 4589941"/>
              <a:gd name="connsiteY12" fmla="*/ 300723 h 2191483"/>
              <a:gd name="connsiteX13" fmla="*/ 3586641 w 4589941"/>
              <a:gd name="connsiteY13" fmla="*/ 700773 h 2191483"/>
              <a:gd name="connsiteX14" fmla="*/ 3764441 w 4589941"/>
              <a:gd name="connsiteY14" fmla="*/ 1081773 h 2191483"/>
              <a:gd name="connsiteX15" fmla="*/ 3980341 w 4589941"/>
              <a:gd name="connsiteY15" fmla="*/ 1348473 h 2191483"/>
              <a:gd name="connsiteX16" fmla="*/ 4253391 w 4589941"/>
              <a:gd name="connsiteY16" fmla="*/ 1583423 h 2191483"/>
              <a:gd name="connsiteX17" fmla="*/ 4462941 w 4589941"/>
              <a:gd name="connsiteY17" fmla="*/ 1710423 h 2191483"/>
              <a:gd name="connsiteX18" fmla="*/ 4589941 w 4589941"/>
              <a:gd name="connsiteY18" fmla="*/ 1742173 h 2191483"/>
              <a:gd name="connsiteX19" fmla="*/ 2735741 w 4589941"/>
              <a:gd name="connsiteY19" fmla="*/ 2154923 h 2191483"/>
              <a:gd name="connsiteX0" fmla="*/ 2735741 w 4589941"/>
              <a:gd name="connsiteY0" fmla="*/ 2154923 h 2191483"/>
              <a:gd name="connsiteX1" fmla="*/ 2068103 w 4589941"/>
              <a:gd name="connsiteY1" fmla="*/ 2143777 h 2191483"/>
              <a:gd name="connsiteX2" fmla="*/ 1440341 w 4589941"/>
              <a:gd name="connsiteY2" fmla="*/ 1989823 h 2191483"/>
              <a:gd name="connsiteX3" fmla="*/ 836709 w 4589941"/>
              <a:gd name="connsiteY3" fmla="*/ 1720011 h 2191483"/>
              <a:gd name="connsiteX4" fmla="*/ 484815 w 4589941"/>
              <a:gd name="connsiteY4" fmla="*/ 1281890 h 2191483"/>
              <a:gd name="connsiteX5" fmla="*/ 63089 w 4589941"/>
              <a:gd name="connsiteY5" fmla="*/ 968589 h 2191483"/>
              <a:gd name="connsiteX6" fmla="*/ 106283 w 4589941"/>
              <a:gd name="connsiteY6" fmla="*/ 651020 h 2191483"/>
              <a:gd name="connsiteX7" fmla="*/ 557691 w 4589941"/>
              <a:gd name="connsiteY7" fmla="*/ 375876 h 2191483"/>
              <a:gd name="connsiteX8" fmla="*/ 1922323 w 4589941"/>
              <a:gd name="connsiteY8" fmla="*/ 79372 h 2191483"/>
              <a:gd name="connsiteX9" fmla="*/ 2376722 w 4589941"/>
              <a:gd name="connsiteY9" fmla="*/ 6846 h 2191483"/>
              <a:gd name="connsiteX10" fmla="*/ 2832227 w 4589941"/>
              <a:gd name="connsiteY10" fmla="*/ 94545 h 2191483"/>
              <a:gd name="connsiteX11" fmla="*/ 3118483 w 4589941"/>
              <a:gd name="connsiteY11" fmla="*/ 164001 h 2191483"/>
              <a:gd name="connsiteX12" fmla="*/ 3294541 w 4589941"/>
              <a:gd name="connsiteY12" fmla="*/ 300723 h 2191483"/>
              <a:gd name="connsiteX13" fmla="*/ 3586641 w 4589941"/>
              <a:gd name="connsiteY13" fmla="*/ 700773 h 2191483"/>
              <a:gd name="connsiteX14" fmla="*/ 3764441 w 4589941"/>
              <a:gd name="connsiteY14" fmla="*/ 1081773 h 2191483"/>
              <a:gd name="connsiteX15" fmla="*/ 3980341 w 4589941"/>
              <a:gd name="connsiteY15" fmla="*/ 1348473 h 2191483"/>
              <a:gd name="connsiteX16" fmla="*/ 4253391 w 4589941"/>
              <a:gd name="connsiteY16" fmla="*/ 1583423 h 2191483"/>
              <a:gd name="connsiteX17" fmla="*/ 4462941 w 4589941"/>
              <a:gd name="connsiteY17" fmla="*/ 1710423 h 2191483"/>
              <a:gd name="connsiteX18" fmla="*/ 4589941 w 4589941"/>
              <a:gd name="connsiteY18" fmla="*/ 1742173 h 2191483"/>
              <a:gd name="connsiteX19" fmla="*/ 2735741 w 4589941"/>
              <a:gd name="connsiteY19" fmla="*/ 2154923 h 2191483"/>
              <a:gd name="connsiteX0" fmla="*/ 2735741 w 4589941"/>
              <a:gd name="connsiteY0" fmla="*/ 2154923 h 2191483"/>
              <a:gd name="connsiteX1" fmla="*/ 2068103 w 4589941"/>
              <a:gd name="connsiteY1" fmla="*/ 2143777 h 2191483"/>
              <a:gd name="connsiteX2" fmla="*/ 1440341 w 4589941"/>
              <a:gd name="connsiteY2" fmla="*/ 1989823 h 2191483"/>
              <a:gd name="connsiteX3" fmla="*/ 836709 w 4589941"/>
              <a:gd name="connsiteY3" fmla="*/ 1720011 h 2191483"/>
              <a:gd name="connsiteX4" fmla="*/ 484815 w 4589941"/>
              <a:gd name="connsiteY4" fmla="*/ 1281890 h 2191483"/>
              <a:gd name="connsiteX5" fmla="*/ 63089 w 4589941"/>
              <a:gd name="connsiteY5" fmla="*/ 968589 h 2191483"/>
              <a:gd name="connsiteX6" fmla="*/ 106283 w 4589941"/>
              <a:gd name="connsiteY6" fmla="*/ 651020 h 2191483"/>
              <a:gd name="connsiteX7" fmla="*/ 557691 w 4589941"/>
              <a:gd name="connsiteY7" fmla="*/ 375876 h 2191483"/>
              <a:gd name="connsiteX8" fmla="*/ 1922323 w 4589941"/>
              <a:gd name="connsiteY8" fmla="*/ 79372 h 2191483"/>
              <a:gd name="connsiteX9" fmla="*/ 2376722 w 4589941"/>
              <a:gd name="connsiteY9" fmla="*/ 6846 h 2191483"/>
              <a:gd name="connsiteX10" fmla="*/ 2832227 w 4589941"/>
              <a:gd name="connsiteY10" fmla="*/ 94545 h 2191483"/>
              <a:gd name="connsiteX11" fmla="*/ 3118483 w 4589941"/>
              <a:gd name="connsiteY11" fmla="*/ 164001 h 2191483"/>
              <a:gd name="connsiteX12" fmla="*/ 3294541 w 4589941"/>
              <a:gd name="connsiteY12" fmla="*/ 300723 h 2191483"/>
              <a:gd name="connsiteX13" fmla="*/ 3586641 w 4589941"/>
              <a:gd name="connsiteY13" fmla="*/ 700773 h 2191483"/>
              <a:gd name="connsiteX14" fmla="*/ 3764441 w 4589941"/>
              <a:gd name="connsiteY14" fmla="*/ 1081773 h 2191483"/>
              <a:gd name="connsiteX15" fmla="*/ 3980341 w 4589941"/>
              <a:gd name="connsiteY15" fmla="*/ 1348473 h 2191483"/>
              <a:gd name="connsiteX16" fmla="*/ 4253391 w 4589941"/>
              <a:gd name="connsiteY16" fmla="*/ 1583423 h 2191483"/>
              <a:gd name="connsiteX17" fmla="*/ 4462941 w 4589941"/>
              <a:gd name="connsiteY17" fmla="*/ 1710423 h 2191483"/>
              <a:gd name="connsiteX18" fmla="*/ 4589941 w 4589941"/>
              <a:gd name="connsiteY18" fmla="*/ 1742173 h 2191483"/>
              <a:gd name="connsiteX19" fmla="*/ 2735741 w 4589941"/>
              <a:gd name="connsiteY19" fmla="*/ 2154923 h 2191483"/>
              <a:gd name="connsiteX0" fmla="*/ 2735741 w 4589941"/>
              <a:gd name="connsiteY0" fmla="*/ 2122439 h 2158999"/>
              <a:gd name="connsiteX1" fmla="*/ 2068103 w 4589941"/>
              <a:gd name="connsiteY1" fmla="*/ 2111293 h 2158999"/>
              <a:gd name="connsiteX2" fmla="*/ 1440341 w 4589941"/>
              <a:gd name="connsiteY2" fmla="*/ 1957339 h 2158999"/>
              <a:gd name="connsiteX3" fmla="*/ 836709 w 4589941"/>
              <a:gd name="connsiteY3" fmla="*/ 1687527 h 2158999"/>
              <a:gd name="connsiteX4" fmla="*/ 484815 w 4589941"/>
              <a:gd name="connsiteY4" fmla="*/ 1249406 h 2158999"/>
              <a:gd name="connsiteX5" fmla="*/ 63089 w 4589941"/>
              <a:gd name="connsiteY5" fmla="*/ 936105 h 2158999"/>
              <a:gd name="connsiteX6" fmla="*/ 106283 w 4589941"/>
              <a:gd name="connsiteY6" fmla="*/ 618536 h 2158999"/>
              <a:gd name="connsiteX7" fmla="*/ 557691 w 4589941"/>
              <a:gd name="connsiteY7" fmla="*/ 343392 h 2158999"/>
              <a:gd name="connsiteX8" fmla="*/ 1922323 w 4589941"/>
              <a:gd name="connsiteY8" fmla="*/ 46888 h 2158999"/>
              <a:gd name="connsiteX9" fmla="*/ 2832227 w 4589941"/>
              <a:gd name="connsiteY9" fmla="*/ 62061 h 2158999"/>
              <a:gd name="connsiteX10" fmla="*/ 3118483 w 4589941"/>
              <a:gd name="connsiteY10" fmla="*/ 131517 h 2158999"/>
              <a:gd name="connsiteX11" fmla="*/ 3294541 w 4589941"/>
              <a:gd name="connsiteY11" fmla="*/ 268239 h 2158999"/>
              <a:gd name="connsiteX12" fmla="*/ 3586641 w 4589941"/>
              <a:gd name="connsiteY12" fmla="*/ 668289 h 2158999"/>
              <a:gd name="connsiteX13" fmla="*/ 3764441 w 4589941"/>
              <a:gd name="connsiteY13" fmla="*/ 1049289 h 2158999"/>
              <a:gd name="connsiteX14" fmla="*/ 3980341 w 4589941"/>
              <a:gd name="connsiteY14" fmla="*/ 1315989 h 2158999"/>
              <a:gd name="connsiteX15" fmla="*/ 4253391 w 4589941"/>
              <a:gd name="connsiteY15" fmla="*/ 1550939 h 2158999"/>
              <a:gd name="connsiteX16" fmla="*/ 4462941 w 4589941"/>
              <a:gd name="connsiteY16" fmla="*/ 1677939 h 2158999"/>
              <a:gd name="connsiteX17" fmla="*/ 4589941 w 4589941"/>
              <a:gd name="connsiteY17" fmla="*/ 1709689 h 2158999"/>
              <a:gd name="connsiteX18" fmla="*/ 2735741 w 4589941"/>
              <a:gd name="connsiteY18" fmla="*/ 2122439 h 2158999"/>
              <a:gd name="connsiteX0" fmla="*/ 2735741 w 4589941"/>
              <a:gd name="connsiteY0" fmla="*/ 2127048 h 2163608"/>
              <a:gd name="connsiteX1" fmla="*/ 2068103 w 4589941"/>
              <a:gd name="connsiteY1" fmla="*/ 2115902 h 2163608"/>
              <a:gd name="connsiteX2" fmla="*/ 1440341 w 4589941"/>
              <a:gd name="connsiteY2" fmla="*/ 1961948 h 2163608"/>
              <a:gd name="connsiteX3" fmla="*/ 836709 w 4589941"/>
              <a:gd name="connsiteY3" fmla="*/ 1692136 h 2163608"/>
              <a:gd name="connsiteX4" fmla="*/ 484815 w 4589941"/>
              <a:gd name="connsiteY4" fmla="*/ 1254015 h 2163608"/>
              <a:gd name="connsiteX5" fmla="*/ 63089 w 4589941"/>
              <a:gd name="connsiteY5" fmla="*/ 940714 h 2163608"/>
              <a:gd name="connsiteX6" fmla="*/ 106283 w 4589941"/>
              <a:gd name="connsiteY6" fmla="*/ 623145 h 2163608"/>
              <a:gd name="connsiteX7" fmla="*/ 557691 w 4589941"/>
              <a:gd name="connsiteY7" fmla="*/ 348001 h 2163608"/>
              <a:gd name="connsiteX8" fmla="*/ 1922323 w 4589941"/>
              <a:gd name="connsiteY8" fmla="*/ 51497 h 2163608"/>
              <a:gd name="connsiteX9" fmla="*/ 2390200 w 4589941"/>
              <a:gd name="connsiteY9" fmla="*/ 6654 h 2163608"/>
              <a:gd name="connsiteX10" fmla="*/ 2832227 w 4589941"/>
              <a:gd name="connsiteY10" fmla="*/ 66670 h 2163608"/>
              <a:gd name="connsiteX11" fmla="*/ 3118483 w 4589941"/>
              <a:gd name="connsiteY11" fmla="*/ 136126 h 2163608"/>
              <a:gd name="connsiteX12" fmla="*/ 3294541 w 4589941"/>
              <a:gd name="connsiteY12" fmla="*/ 272848 h 2163608"/>
              <a:gd name="connsiteX13" fmla="*/ 3586641 w 4589941"/>
              <a:gd name="connsiteY13" fmla="*/ 672898 h 2163608"/>
              <a:gd name="connsiteX14" fmla="*/ 3764441 w 4589941"/>
              <a:gd name="connsiteY14" fmla="*/ 1053898 h 2163608"/>
              <a:gd name="connsiteX15" fmla="*/ 3980341 w 4589941"/>
              <a:gd name="connsiteY15" fmla="*/ 1320598 h 2163608"/>
              <a:gd name="connsiteX16" fmla="*/ 4253391 w 4589941"/>
              <a:gd name="connsiteY16" fmla="*/ 1555548 h 2163608"/>
              <a:gd name="connsiteX17" fmla="*/ 4462941 w 4589941"/>
              <a:gd name="connsiteY17" fmla="*/ 1682548 h 2163608"/>
              <a:gd name="connsiteX18" fmla="*/ 4589941 w 4589941"/>
              <a:gd name="connsiteY18" fmla="*/ 1714298 h 2163608"/>
              <a:gd name="connsiteX19" fmla="*/ 2735741 w 4589941"/>
              <a:gd name="connsiteY19" fmla="*/ 2127048 h 2163608"/>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764441 w 4589941"/>
              <a:gd name="connsiteY14" fmla="*/ 1070082 h 2179792"/>
              <a:gd name="connsiteX15" fmla="*/ 3980341 w 4589941"/>
              <a:gd name="connsiteY15" fmla="*/ 1336782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764441 w 4589941"/>
              <a:gd name="connsiteY14" fmla="*/ 1070082 h 2179792"/>
              <a:gd name="connsiteX15" fmla="*/ 3980341 w 4589941"/>
              <a:gd name="connsiteY15" fmla="*/ 1336782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980341 w 4589941"/>
              <a:gd name="connsiteY14" fmla="*/ 1336782 h 2179792"/>
              <a:gd name="connsiteX15" fmla="*/ 4253391 w 4589941"/>
              <a:gd name="connsiteY15" fmla="*/ 1571732 h 2179792"/>
              <a:gd name="connsiteX16" fmla="*/ 4462941 w 4589941"/>
              <a:gd name="connsiteY16" fmla="*/ 1698732 h 2179792"/>
              <a:gd name="connsiteX17" fmla="*/ 4589941 w 4589941"/>
              <a:gd name="connsiteY17" fmla="*/ 1730482 h 2179792"/>
              <a:gd name="connsiteX18" fmla="*/ 2735741 w 4589941"/>
              <a:gd name="connsiteY18"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980341 w 4589941"/>
              <a:gd name="connsiteY14" fmla="*/ 1336782 h 2179792"/>
              <a:gd name="connsiteX15" fmla="*/ 4253391 w 4589941"/>
              <a:gd name="connsiteY15" fmla="*/ 1571732 h 2179792"/>
              <a:gd name="connsiteX16" fmla="*/ 4462941 w 4589941"/>
              <a:gd name="connsiteY16" fmla="*/ 1698732 h 2179792"/>
              <a:gd name="connsiteX17" fmla="*/ 4589941 w 4589941"/>
              <a:gd name="connsiteY17" fmla="*/ 1730482 h 2179792"/>
              <a:gd name="connsiteX18" fmla="*/ 2735741 w 4589941"/>
              <a:gd name="connsiteY18"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752423 w 4589941"/>
              <a:gd name="connsiteY14" fmla="*/ 992117 h 2179792"/>
              <a:gd name="connsiteX15" fmla="*/ 3980341 w 4589941"/>
              <a:gd name="connsiteY15" fmla="*/ 1336782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294541 w 4589941"/>
              <a:gd name="connsiteY12" fmla="*/ 289032 h 2179792"/>
              <a:gd name="connsiteX13" fmla="*/ 3586641 w 4589941"/>
              <a:gd name="connsiteY13" fmla="*/ 68908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6641 w 4589941"/>
              <a:gd name="connsiteY13" fmla="*/ 68908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6641 w 4589941"/>
              <a:gd name="connsiteY13" fmla="*/ 68908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6641 w 4589941"/>
              <a:gd name="connsiteY13" fmla="*/ 68908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118483 w 4589941"/>
              <a:gd name="connsiteY11" fmla="*/ 152310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832227 w 4589941"/>
              <a:gd name="connsiteY10" fmla="*/ 82854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90200 w 4589941"/>
              <a:gd name="connsiteY9" fmla="*/ 22838 h 2179792"/>
              <a:gd name="connsiteX10" fmla="*/ 2691078 w 4589941"/>
              <a:gd name="connsiteY10" fmla="*/ 55238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07352 w 4589941"/>
              <a:gd name="connsiteY9" fmla="*/ 10564 h 2179792"/>
              <a:gd name="connsiteX10" fmla="*/ 2691078 w 4589941"/>
              <a:gd name="connsiteY10" fmla="*/ 55238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07352 w 4589941"/>
              <a:gd name="connsiteY9" fmla="*/ 10564 h 2179792"/>
              <a:gd name="connsiteX10" fmla="*/ 2691078 w 4589941"/>
              <a:gd name="connsiteY10" fmla="*/ 55238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07352 w 4589941"/>
              <a:gd name="connsiteY9" fmla="*/ 10564 h 2179792"/>
              <a:gd name="connsiteX10" fmla="*/ 2691078 w 4589941"/>
              <a:gd name="connsiteY10" fmla="*/ 55238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35741 w 4589941"/>
              <a:gd name="connsiteY0" fmla="*/ 2143232 h 2179792"/>
              <a:gd name="connsiteX1" fmla="*/ 2068103 w 4589941"/>
              <a:gd name="connsiteY1" fmla="*/ 2132086 h 2179792"/>
              <a:gd name="connsiteX2" fmla="*/ 1440341 w 4589941"/>
              <a:gd name="connsiteY2" fmla="*/ 1978132 h 2179792"/>
              <a:gd name="connsiteX3" fmla="*/ 836709 w 4589941"/>
              <a:gd name="connsiteY3" fmla="*/ 1708320 h 2179792"/>
              <a:gd name="connsiteX4" fmla="*/ 484815 w 4589941"/>
              <a:gd name="connsiteY4" fmla="*/ 1270199 h 2179792"/>
              <a:gd name="connsiteX5" fmla="*/ 63089 w 4589941"/>
              <a:gd name="connsiteY5" fmla="*/ 956898 h 2179792"/>
              <a:gd name="connsiteX6" fmla="*/ 106283 w 4589941"/>
              <a:gd name="connsiteY6" fmla="*/ 639329 h 2179792"/>
              <a:gd name="connsiteX7" fmla="*/ 557691 w 4589941"/>
              <a:gd name="connsiteY7" fmla="*/ 364185 h 2179792"/>
              <a:gd name="connsiteX8" fmla="*/ 1946599 w 4589941"/>
              <a:gd name="connsiteY8" fmla="*/ 51497 h 2179792"/>
              <a:gd name="connsiteX9" fmla="*/ 2307352 w 4589941"/>
              <a:gd name="connsiteY9" fmla="*/ 10564 h 2179792"/>
              <a:gd name="connsiteX10" fmla="*/ 2691078 w 4589941"/>
              <a:gd name="connsiteY10" fmla="*/ 55238 h 2179792"/>
              <a:gd name="connsiteX11" fmla="*/ 3063251 w 4589941"/>
              <a:gd name="connsiteY11" fmla="*/ 136968 h 2179792"/>
              <a:gd name="connsiteX12" fmla="*/ 3324300 w 4589941"/>
              <a:gd name="connsiteY12" fmla="*/ 283621 h 2179792"/>
              <a:gd name="connsiteX13" fmla="*/ 3583573 w 4589941"/>
              <a:gd name="connsiteY13" fmla="*/ 649192 h 2179792"/>
              <a:gd name="connsiteX14" fmla="*/ 3752423 w 4589941"/>
              <a:gd name="connsiteY14" fmla="*/ 992117 h 2179792"/>
              <a:gd name="connsiteX15" fmla="*/ 4001983 w 4589941"/>
              <a:gd name="connsiteY15" fmla="*/ 1317845 h 2179792"/>
              <a:gd name="connsiteX16" fmla="*/ 4253391 w 4589941"/>
              <a:gd name="connsiteY16" fmla="*/ 1571732 h 2179792"/>
              <a:gd name="connsiteX17" fmla="*/ 4462941 w 4589941"/>
              <a:gd name="connsiteY17" fmla="*/ 1698732 h 2179792"/>
              <a:gd name="connsiteX18" fmla="*/ 4589941 w 4589941"/>
              <a:gd name="connsiteY18" fmla="*/ 1730482 h 2179792"/>
              <a:gd name="connsiteX19" fmla="*/ 2735741 w 4589941"/>
              <a:gd name="connsiteY19" fmla="*/ 2143232 h 2179792"/>
              <a:gd name="connsiteX0" fmla="*/ 2743908 w 4598108"/>
              <a:gd name="connsiteY0" fmla="*/ 2143232 h 2179792"/>
              <a:gd name="connsiteX1" fmla="*/ 2076270 w 4598108"/>
              <a:gd name="connsiteY1" fmla="*/ 2132086 h 2179792"/>
              <a:gd name="connsiteX2" fmla="*/ 1448508 w 4598108"/>
              <a:gd name="connsiteY2" fmla="*/ 1978132 h 2179792"/>
              <a:gd name="connsiteX3" fmla="*/ 844876 w 4598108"/>
              <a:gd name="connsiteY3" fmla="*/ 1708320 h 2179792"/>
              <a:gd name="connsiteX4" fmla="*/ 492982 w 4598108"/>
              <a:gd name="connsiteY4" fmla="*/ 1270199 h 2179792"/>
              <a:gd name="connsiteX5" fmla="*/ 71256 w 4598108"/>
              <a:gd name="connsiteY5" fmla="*/ 956898 h 2179792"/>
              <a:gd name="connsiteX6" fmla="*/ 114450 w 4598108"/>
              <a:gd name="connsiteY6" fmla="*/ 639329 h 2179792"/>
              <a:gd name="connsiteX7" fmla="*/ 757959 w 4598108"/>
              <a:gd name="connsiteY7" fmla="*/ 410289 h 2179792"/>
              <a:gd name="connsiteX8" fmla="*/ 1954766 w 4598108"/>
              <a:gd name="connsiteY8" fmla="*/ 51497 h 2179792"/>
              <a:gd name="connsiteX9" fmla="*/ 2315519 w 4598108"/>
              <a:gd name="connsiteY9" fmla="*/ 10564 h 2179792"/>
              <a:gd name="connsiteX10" fmla="*/ 2699245 w 4598108"/>
              <a:gd name="connsiteY10" fmla="*/ 55238 h 2179792"/>
              <a:gd name="connsiteX11" fmla="*/ 3071418 w 4598108"/>
              <a:gd name="connsiteY11" fmla="*/ 136968 h 2179792"/>
              <a:gd name="connsiteX12" fmla="*/ 3332467 w 4598108"/>
              <a:gd name="connsiteY12" fmla="*/ 283621 h 2179792"/>
              <a:gd name="connsiteX13" fmla="*/ 3591740 w 4598108"/>
              <a:gd name="connsiteY13" fmla="*/ 649192 h 2179792"/>
              <a:gd name="connsiteX14" fmla="*/ 3760590 w 4598108"/>
              <a:gd name="connsiteY14" fmla="*/ 992117 h 2179792"/>
              <a:gd name="connsiteX15" fmla="*/ 4010150 w 4598108"/>
              <a:gd name="connsiteY15" fmla="*/ 1317845 h 2179792"/>
              <a:gd name="connsiteX16" fmla="*/ 4261558 w 4598108"/>
              <a:gd name="connsiteY16" fmla="*/ 1571732 h 2179792"/>
              <a:gd name="connsiteX17" fmla="*/ 4471108 w 4598108"/>
              <a:gd name="connsiteY17" fmla="*/ 1698732 h 2179792"/>
              <a:gd name="connsiteX18" fmla="*/ 4598108 w 4598108"/>
              <a:gd name="connsiteY18" fmla="*/ 1730482 h 2179792"/>
              <a:gd name="connsiteX19" fmla="*/ 2743908 w 4598108"/>
              <a:gd name="connsiteY19" fmla="*/ 2143232 h 2179792"/>
              <a:gd name="connsiteX0" fmla="*/ 2706285 w 4560485"/>
              <a:gd name="connsiteY0" fmla="*/ 2143232 h 2179792"/>
              <a:gd name="connsiteX1" fmla="*/ 2038647 w 4560485"/>
              <a:gd name="connsiteY1" fmla="*/ 2132086 h 2179792"/>
              <a:gd name="connsiteX2" fmla="*/ 1410885 w 4560485"/>
              <a:gd name="connsiteY2" fmla="*/ 1978132 h 2179792"/>
              <a:gd name="connsiteX3" fmla="*/ 807253 w 4560485"/>
              <a:gd name="connsiteY3" fmla="*/ 1708320 h 2179792"/>
              <a:gd name="connsiteX4" fmla="*/ 455359 w 4560485"/>
              <a:gd name="connsiteY4" fmla="*/ 1270199 h 2179792"/>
              <a:gd name="connsiteX5" fmla="*/ 33633 w 4560485"/>
              <a:gd name="connsiteY5" fmla="*/ 956898 h 2179792"/>
              <a:gd name="connsiteX6" fmla="*/ 253560 w 4560485"/>
              <a:gd name="connsiteY6" fmla="*/ 639329 h 2179792"/>
              <a:gd name="connsiteX7" fmla="*/ 720336 w 4560485"/>
              <a:gd name="connsiteY7" fmla="*/ 410289 h 2179792"/>
              <a:gd name="connsiteX8" fmla="*/ 1917143 w 4560485"/>
              <a:gd name="connsiteY8" fmla="*/ 51497 h 2179792"/>
              <a:gd name="connsiteX9" fmla="*/ 2277896 w 4560485"/>
              <a:gd name="connsiteY9" fmla="*/ 10564 h 2179792"/>
              <a:gd name="connsiteX10" fmla="*/ 2661622 w 4560485"/>
              <a:gd name="connsiteY10" fmla="*/ 55238 h 2179792"/>
              <a:gd name="connsiteX11" fmla="*/ 3033795 w 4560485"/>
              <a:gd name="connsiteY11" fmla="*/ 136968 h 2179792"/>
              <a:gd name="connsiteX12" fmla="*/ 3294844 w 4560485"/>
              <a:gd name="connsiteY12" fmla="*/ 283621 h 2179792"/>
              <a:gd name="connsiteX13" fmla="*/ 3554117 w 4560485"/>
              <a:gd name="connsiteY13" fmla="*/ 649192 h 2179792"/>
              <a:gd name="connsiteX14" fmla="*/ 3722967 w 4560485"/>
              <a:gd name="connsiteY14" fmla="*/ 992117 h 2179792"/>
              <a:gd name="connsiteX15" fmla="*/ 3972527 w 4560485"/>
              <a:gd name="connsiteY15" fmla="*/ 1317845 h 2179792"/>
              <a:gd name="connsiteX16" fmla="*/ 4223935 w 4560485"/>
              <a:gd name="connsiteY16" fmla="*/ 1571732 h 2179792"/>
              <a:gd name="connsiteX17" fmla="*/ 4433485 w 4560485"/>
              <a:gd name="connsiteY17" fmla="*/ 1698732 h 2179792"/>
              <a:gd name="connsiteX18" fmla="*/ 4560485 w 4560485"/>
              <a:gd name="connsiteY18" fmla="*/ 1730482 h 2179792"/>
              <a:gd name="connsiteX19" fmla="*/ 2706285 w 4560485"/>
              <a:gd name="connsiteY19" fmla="*/ 2143232 h 2179792"/>
              <a:gd name="connsiteX0" fmla="*/ 2544920 w 4399120"/>
              <a:gd name="connsiteY0" fmla="*/ 2143232 h 2179792"/>
              <a:gd name="connsiteX1" fmla="*/ 1877282 w 4399120"/>
              <a:gd name="connsiteY1" fmla="*/ 2132086 h 2179792"/>
              <a:gd name="connsiteX2" fmla="*/ 1249520 w 4399120"/>
              <a:gd name="connsiteY2" fmla="*/ 1978132 h 2179792"/>
              <a:gd name="connsiteX3" fmla="*/ 645888 w 4399120"/>
              <a:gd name="connsiteY3" fmla="*/ 1708320 h 2179792"/>
              <a:gd name="connsiteX4" fmla="*/ 293994 w 4399120"/>
              <a:gd name="connsiteY4" fmla="*/ 1270199 h 2179792"/>
              <a:gd name="connsiteX5" fmla="*/ 33633 w 4399120"/>
              <a:gd name="connsiteY5" fmla="*/ 910794 h 2179792"/>
              <a:gd name="connsiteX6" fmla="*/ 92195 w 4399120"/>
              <a:gd name="connsiteY6" fmla="*/ 639329 h 2179792"/>
              <a:gd name="connsiteX7" fmla="*/ 558971 w 4399120"/>
              <a:gd name="connsiteY7" fmla="*/ 410289 h 2179792"/>
              <a:gd name="connsiteX8" fmla="*/ 1755778 w 4399120"/>
              <a:gd name="connsiteY8" fmla="*/ 51497 h 2179792"/>
              <a:gd name="connsiteX9" fmla="*/ 2116531 w 4399120"/>
              <a:gd name="connsiteY9" fmla="*/ 10564 h 2179792"/>
              <a:gd name="connsiteX10" fmla="*/ 2500257 w 4399120"/>
              <a:gd name="connsiteY10" fmla="*/ 55238 h 2179792"/>
              <a:gd name="connsiteX11" fmla="*/ 2872430 w 4399120"/>
              <a:gd name="connsiteY11" fmla="*/ 136968 h 2179792"/>
              <a:gd name="connsiteX12" fmla="*/ 3133479 w 4399120"/>
              <a:gd name="connsiteY12" fmla="*/ 283621 h 2179792"/>
              <a:gd name="connsiteX13" fmla="*/ 3392752 w 4399120"/>
              <a:gd name="connsiteY13" fmla="*/ 649192 h 2179792"/>
              <a:gd name="connsiteX14" fmla="*/ 3561602 w 4399120"/>
              <a:gd name="connsiteY14" fmla="*/ 992117 h 2179792"/>
              <a:gd name="connsiteX15" fmla="*/ 3811162 w 4399120"/>
              <a:gd name="connsiteY15" fmla="*/ 1317845 h 2179792"/>
              <a:gd name="connsiteX16" fmla="*/ 4062570 w 4399120"/>
              <a:gd name="connsiteY16" fmla="*/ 1571732 h 2179792"/>
              <a:gd name="connsiteX17" fmla="*/ 4272120 w 4399120"/>
              <a:gd name="connsiteY17" fmla="*/ 1698732 h 2179792"/>
              <a:gd name="connsiteX18" fmla="*/ 4399120 w 4399120"/>
              <a:gd name="connsiteY18" fmla="*/ 1730482 h 2179792"/>
              <a:gd name="connsiteX19" fmla="*/ 2544920 w 4399120"/>
              <a:gd name="connsiteY19" fmla="*/ 2143232 h 2179792"/>
              <a:gd name="connsiteX0" fmla="*/ 2519704 w 4373904"/>
              <a:gd name="connsiteY0" fmla="*/ 2143232 h 2179792"/>
              <a:gd name="connsiteX1" fmla="*/ 1852066 w 4373904"/>
              <a:gd name="connsiteY1" fmla="*/ 2132086 h 2179792"/>
              <a:gd name="connsiteX2" fmla="*/ 1224304 w 4373904"/>
              <a:gd name="connsiteY2" fmla="*/ 1978132 h 2179792"/>
              <a:gd name="connsiteX3" fmla="*/ 620672 w 4373904"/>
              <a:gd name="connsiteY3" fmla="*/ 1708320 h 2179792"/>
              <a:gd name="connsiteX4" fmla="*/ 268778 w 4373904"/>
              <a:gd name="connsiteY4" fmla="*/ 1270199 h 2179792"/>
              <a:gd name="connsiteX5" fmla="*/ 8417 w 4373904"/>
              <a:gd name="connsiteY5" fmla="*/ 910794 h 2179792"/>
              <a:gd name="connsiteX6" fmla="*/ 251396 w 4373904"/>
              <a:gd name="connsiteY6" fmla="*/ 585541 h 2179792"/>
              <a:gd name="connsiteX7" fmla="*/ 533755 w 4373904"/>
              <a:gd name="connsiteY7" fmla="*/ 410289 h 2179792"/>
              <a:gd name="connsiteX8" fmla="*/ 1730562 w 4373904"/>
              <a:gd name="connsiteY8" fmla="*/ 51497 h 2179792"/>
              <a:gd name="connsiteX9" fmla="*/ 2091315 w 4373904"/>
              <a:gd name="connsiteY9" fmla="*/ 10564 h 2179792"/>
              <a:gd name="connsiteX10" fmla="*/ 2475041 w 4373904"/>
              <a:gd name="connsiteY10" fmla="*/ 55238 h 2179792"/>
              <a:gd name="connsiteX11" fmla="*/ 2847214 w 4373904"/>
              <a:gd name="connsiteY11" fmla="*/ 136968 h 2179792"/>
              <a:gd name="connsiteX12" fmla="*/ 3108263 w 4373904"/>
              <a:gd name="connsiteY12" fmla="*/ 283621 h 2179792"/>
              <a:gd name="connsiteX13" fmla="*/ 3367536 w 4373904"/>
              <a:gd name="connsiteY13" fmla="*/ 649192 h 2179792"/>
              <a:gd name="connsiteX14" fmla="*/ 3536386 w 4373904"/>
              <a:gd name="connsiteY14" fmla="*/ 992117 h 2179792"/>
              <a:gd name="connsiteX15" fmla="*/ 3785946 w 4373904"/>
              <a:gd name="connsiteY15" fmla="*/ 1317845 h 2179792"/>
              <a:gd name="connsiteX16" fmla="*/ 4037354 w 4373904"/>
              <a:gd name="connsiteY16" fmla="*/ 1571732 h 2179792"/>
              <a:gd name="connsiteX17" fmla="*/ 4246904 w 4373904"/>
              <a:gd name="connsiteY17" fmla="*/ 1698732 h 2179792"/>
              <a:gd name="connsiteX18" fmla="*/ 4373904 w 4373904"/>
              <a:gd name="connsiteY18" fmla="*/ 1730482 h 2179792"/>
              <a:gd name="connsiteX19" fmla="*/ 2519704 w 4373904"/>
              <a:gd name="connsiteY19" fmla="*/ 2143232 h 2179792"/>
              <a:gd name="connsiteX0" fmla="*/ 2519704 w 4373904"/>
              <a:gd name="connsiteY0" fmla="*/ 2143232 h 2179792"/>
              <a:gd name="connsiteX1" fmla="*/ 1852066 w 4373904"/>
              <a:gd name="connsiteY1" fmla="*/ 2132086 h 2179792"/>
              <a:gd name="connsiteX2" fmla="*/ 1224304 w 4373904"/>
              <a:gd name="connsiteY2" fmla="*/ 1978132 h 2179792"/>
              <a:gd name="connsiteX3" fmla="*/ 620672 w 4373904"/>
              <a:gd name="connsiteY3" fmla="*/ 1708320 h 2179792"/>
              <a:gd name="connsiteX4" fmla="*/ 268778 w 4373904"/>
              <a:gd name="connsiteY4" fmla="*/ 1270199 h 2179792"/>
              <a:gd name="connsiteX5" fmla="*/ 8417 w 4373904"/>
              <a:gd name="connsiteY5" fmla="*/ 910794 h 2179792"/>
              <a:gd name="connsiteX6" fmla="*/ 251396 w 4373904"/>
              <a:gd name="connsiteY6" fmla="*/ 585541 h 2179792"/>
              <a:gd name="connsiteX7" fmla="*/ 602911 w 4373904"/>
              <a:gd name="connsiteY7" fmla="*/ 487130 h 2179792"/>
              <a:gd name="connsiteX8" fmla="*/ 1730562 w 4373904"/>
              <a:gd name="connsiteY8" fmla="*/ 51497 h 2179792"/>
              <a:gd name="connsiteX9" fmla="*/ 2091315 w 4373904"/>
              <a:gd name="connsiteY9" fmla="*/ 10564 h 2179792"/>
              <a:gd name="connsiteX10" fmla="*/ 2475041 w 4373904"/>
              <a:gd name="connsiteY10" fmla="*/ 55238 h 2179792"/>
              <a:gd name="connsiteX11" fmla="*/ 2847214 w 4373904"/>
              <a:gd name="connsiteY11" fmla="*/ 136968 h 2179792"/>
              <a:gd name="connsiteX12" fmla="*/ 3108263 w 4373904"/>
              <a:gd name="connsiteY12" fmla="*/ 283621 h 2179792"/>
              <a:gd name="connsiteX13" fmla="*/ 3367536 w 4373904"/>
              <a:gd name="connsiteY13" fmla="*/ 649192 h 2179792"/>
              <a:gd name="connsiteX14" fmla="*/ 3536386 w 4373904"/>
              <a:gd name="connsiteY14" fmla="*/ 992117 h 2179792"/>
              <a:gd name="connsiteX15" fmla="*/ 3785946 w 4373904"/>
              <a:gd name="connsiteY15" fmla="*/ 1317845 h 2179792"/>
              <a:gd name="connsiteX16" fmla="*/ 4037354 w 4373904"/>
              <a:gd name="connsiteY16" fmla="*/ 1571732 h 2179792"/>
              <a:gd name="connsiteX17" fmla="*/ 4246904 w 4373904"/>
              <a:gd name="connsiteY17" fmla="*/ 1698732 h 2179792"/>
              <a:gd name="connsiteX18" fmla="*/ 4373904 w 4373904"/>
              <a:gd name="connsiteY18" fmla="*/ 1730482 h 2179792"/>
              <a:gd name="connsiteX19" fmla="*/ 2519704 w 4373904"/>
              <a:gd name="connsiteY19" fmla="*/ 2143232 h 2179792"/>
              <a:gd name="connsiteX0" fmla="*/ 2519704 w 4373904"/>
              <a:gd name="connsiteY0" fmla="*/ 2143232 h 2179792"/>
              <a:gd name="connsiteX1" fmla="*/ 1852066 w 4373904"/>
              <a:gd name="connsiteY1" fmla="*/ 2132086 h 2179792"/>
              <a:gd name="connsiteX2" fmla="*/ 1224304 w 4373904"/>
              <a:gd name="connsiteY2" fmla="*/ 1978132 h 2179792"/>
              <a:gd name="connsiteX3" fmla="*/ 620672 w 4373904"/>
              <a:gd name="connsiteY3" fmla="*/ 1708320 h 2179792"/>
              <a:gd name="connsiteX4" fmla="*/ 268778 w 4373904"/>
              <a:gd name="connsiteY4" fmla="*/ 1270199 h 2179792"/>
              <a:gd name="connsiteX5" fmla="*/ 8417 w 4373904"/>
              <a:gd name="connsiteY5" fmla="*/ 910794 h 2179792"/>
              <a:gd name="connsiteX6" fmla="*/ 266764 w 4373904"/>
              <a:gd name="connsiteY6" fmla="*/ 631645 h 2179792"/>
              <a:gd name="connsiteX7" fmla="*/ 602911 w 4373904"/>
              <a:gd name="connsiteY7" fmla="*/ 487130 h 2179792"/>
              <a:gd name="connsiteX8" fmla="*/ 1730562 w 4373904"/>
              <a:gd name="connsiteY8" fmla="*/ 51497 h 2179792"/>
              <a:gd name="connsiteX9" fmla="*/ 2091315 w 4373904"/>
              <a:gd name="connsiteY9" fmla="*/ 10564 h 2179792"/>
              <a:gd name="connsiteX10" fmla="*/ 2475041 w 4373904"/>
              <a:gd name="connsiteY10" fmla="*/ 55238 h 2179792"/>
              <a:gd name="connsiteX11" fmla="*/ 2847214 w 4373904"/>
              <a:gd name="connsiteY11" fmla="*/ 136968 h 2179792"/>
              <a:gd name="connsiteX12" fmla="*/ 3108263 w 4373904"/>
              <a:gd name="connsiteY12" fmla="*/ 283621 h 2179792"/>
              <a:gd name="connsiteX13" fmla="*/ 3367536 w 4373904"/>
              <a:gd name="connsiteY13" fmla="*/ 649192 h 2179792"/>
              <a:gd name="connsiteX14" fmla="*/ 3536386 w 4373904"/>
              <a:gd name="connsiteY14" fmla="*/ 992117 h 2179792"/>
              <a:gd name="connsiteX15" fmla="*/ 3785946 w 4373904"/>
              <a:gd name="connsiteY15" fmla="*/ 1317845 h 2179792"/>
              <a:gd name="connsiteX16" fmla="*/ 4037354 w 4373904"/>
              <a:gd name="connsiteY16" fmla="*/ 1571732 h 2179792"/>
              <a:gd name="connsiteX17" fmla="*/ 4246904 w 4373904"/>
              <a:gd name="connsiteY17" fmla="*/ 1698732 h 2179792"/>
              <a:gd name="connsiteX18" fmla="*/ 4373904 w 4373904"/>
              <a:gd name="connsiteY18" fmla="*/ 1730482 h 2179792"/>
              <a:gd name="connsiteX19" fmla="*/ 2519704 w 4373904"/>
              <a:gd name="connsiteY19" fmla="*/ 2143232 h 2179792"/>
              <a:gd name="connsiteX0" fmla="*/ 2523149 w 4377349"/>
              <a:gd name="connsiteY0" fmla="*/ 2143232 h 2179792"/>
              <a:gd name="connsiteX1" fmla="*/ 1855511 w 4377349"/>
              <a:gd name="connsiteY1" fmla="*/ 2132086 h 2179792"/>
              <a:gd name="connsiteX2" fmla="*/ 1227749 w 4377349"/>
              <a:gd name="connsiteY2" fmla="*/ 1978132 h 2179792"/>
              <a:gd name="connsiteX3" fmla="*/ 624117 w 4377349"/>
              <a:gd name="connsiteY3" fmla="*/ 1708320 h 2179792"/>
              <a:gd name="connsiteX4" fmla="*/ 341379 w 4377349"/>
              <a:gd name="connsiteY4" fmla="*/ 1216411 h 2179792"/>
              <a:gd name="connsiteX5" fmla="*/ 11862 w 4377349"/>
              <a:gd name="connsiteY5" fmla="*/ 910794 h 2179792"/>
              <a:gd name="connsiteX6" fmla="*/ 270209 w 4377349"/>
              <a:gd name="connsiteY6" fmla="*/ 631645 h 2179792"/>
              <a:gd name="connsiteX7" fmla="*/ 606356 w 4377349"/>
              <a:gd name="connsiteY7" fmla="*/ 487130 h 2179792"/>
              <a:gd name="connsiteX8" fmla="*/ 1734007 w 4377349"/>
              <a:gd name="connsiteY8" fmla="*/ 51497 h 2179792"/>
              <a:gd name="connsiteX9" fmla="*/ 2094760 w 4377349"/>
              <a:gd name="connsiteY9" fmla="*/ 10564 h 2179792"/>
              <a:gd name="connsiteX10" fmla="*/ 2478486 w 4377349"/>
              <a:gd name="connsiteY10" fmla="*/ 55238 h 2179792"/>
              <a:gd name="connsiteX11" fmla="*/ 2850659 w 4377349"/>
              <a:gd name="connsiteY11" fmla="*/ 136968 h 2179792"/>
              <a:gd name="connsiteX12" fmla="*/ 3111708 w 4377349"/>
              <a:gd name="connsiteY12" fmla="*/ 283621 h 2179792"/>
              <a:gd name="connsiteX13" fmla="*/ 3370981 w 4377349"/>
              <a:gd name="connsiteY13" fmla="*/ 649192 h 2179792"/>
              <a:gd name="connsiteX14" fmla="*/ 3539831 w 4377349"/>
              <a:gd name="connsiteY14" fmla="*/ 992117 h 2179792"/>
              <a:gd name="connsiteX15" fmla="*/ 3789391 w 4377349"/>
              <a:gd name="connsiteY15" fmla="*/ 1317845 h 2179792"/>
              <a:gd name="connsiteX16" fmla="*/ 4040799 w 4377349"/>
              <a:gd name="connsiteY16" fmla="*/ 1571732 h 2179792"/>
              <a:gd name="connsiteX17" fmla="*/ 4250349 w 4377349"/>
              <a:gd name="connsiteY17" fmla="*/ 1698732 h 2179792"/>
              <a:gd name="connsiteX18" fmla="*/ 4377349 w 4377349"/>
              <a:gd name="connsiteY18" fmla="*/ 1730482 h 2179792"/>
              <a:gd name="connsiteX19" fmla="*/ 2523149 w 4377349"/>
              <a:gd name="connsiteY19" fmla="*/ 2143232 h 2179792"/>
              <a:gd name="connsiteX0" fmla="*/ 2507781 w 4361981"/>
              <a:gd name="connsiteY0" fmla="*/ 2143232 h 2179792"/>
              <a:gd name="connsiteX1" fmla="*/ 1840143 w 4361981"/>
              <a:gd name="connsiteY1" fmla="*/ 2132086 h 2179792"/>
              <a:gd name="connsiteX2" fmla="*/ 1212381 w 4361981"/>
              <a:gd name="connsiteY2" fmla="*/ 1978132 h 2179792"/>
              <a:gd name="connsiteX3" fmla="*/ 608749 w 4361981"/>
              <a:gd name="connsiteY3" fmla="*/ 1708320 h 2179792"/>
              <a:gd name="connsiteX4" fmla="*/ 326011 w 4361981"/>
              <a:gd name="connsiteY4" fmla="*/ 1216411 h 2179792"/>
              <a:gd name="connsiteX5" fmla="*/ 11862 w 4361981"/>
              <a:gd name="connsiteY5" fmla="*/ 918478 h 2179792"/>
              <a:gd name="connsiteX6" fmla="*/ 254841 w 4361981"/>
              <a:gd name="connsiteY6" fmla="*/ 631645 h 2179792"/>
              <a:gd name="connsiteX7" fmla="*/ 590988 w 4361981"/>
              <a:gd name="connsiteY7" fmla="*/ 487130 h 2179792"/>
              <a:gd name="connsiteX8" fmla="*/ 1718639 w 4361981"/>
              <a:gd name="connsiteY8" fmla="*/ 51497 h 2179792"/>
              <a:gd name="connsiteX9" fmla="*/ 2079392 w 4361981"/>
              <a:gd name="connsiteY9" fmla="*/ 10564 h 2179792"/>
              <a:gd name="connsiteX10" fmla="*/ 2463118 w 4361981"/>
              <a:gd name="connsiteY10" fmla="*/ 55238 h 2179792"/>
              <a:gd name="connsiteX11" fmla="*/ 2835291 w 4361981"/>
              <a:gd name="connsiteY11" fmla="*/ 136968 h 2179792"/>
              <a:gd name="connsiteX12" fmla="*/ 3096340 w 4361981"/>
              <a:gd name="connsiteY12" fmla="*/ 283621 h 2179792"/>
              <a:gd name="connsiteX13" fmla="*/ 3355613 w 4361981"/>
              <a:gd name="connsiteY13" fmla="*/ 649192 h 2179792"/>
              <a:gd name="connsiteX14" fmla="*/ 3524463 w 4361981"/>
              <a:gd name="connsiteY14" fmla="*/ 992117 h 2179792"/>
              <a:gd name="connsiteX15" fmla="*/ 3774023 w 4361981"/>
              <a:gd name="connsiteY15" fmla="*/ 1317845 h 2179792"/>
              <a:gd name="connsiteX16" fmla="*/ 4025431 w 4361981"/>
              <a:gd name="connsiteY16" fmla="*/ 1571732 h 2179792"/>
              <a:gd name="connsiteX17" fmla="*/ 4234981 w 4361981"/>
              <a:gd name="connsiteY17" fmla="*/ 1698732 h 2179792"/>
              <a:gd name="connsiteX18" fmla="*/ 4361981 w 4361981"/>
              <a:gd name="connsiteY18" fmla="*/ 1730482 h 2179792"/>
              <a:gd name="connsiteX19" fmla="*/ 2507781 w 4361981"/>
              <a:gd name="connsiteY19" fmla="*/ 2143232 h 2179792"/>
              <a:gd name="connsiteX0" fmla="*/ 2507781 w 4361981"/>
              <a:gd name="connsiteY0" fmla="*/ 2143232 h 2179792"/>
              <a:gd name="connsiteX1" fmla="*/ 1840143 w 4361981"/>
              <a:gd name="connsiteY1" fmla="*/ 2132086 h 2179792"/>
              <a:gd name="connsiteX2" fmla="*/ 1212381 w 4361981"/>
              <a:gd name="connsiteY2" fmla="*/ 1978132 h 2179792"/>
              <a:gd name="connsiteX3" fmla="*/ 608749 w 4361981"/>
              <a:gd name="connsiteY3" fmla="*/ 1708320 h 2179792"/>
              <a:gd name="connsiteX4" fmla="*/ 326011 w 4361981"/>
              <a:gd name="connsiteY4" fmla="*/ 1216411 h 2179792"/>
              <a:gd name="connsiteX5" fmla="*/ 11862 w 4361981"/>
              <a:gd name="connsiteY5" fmla="*/ 918478 h 2179792"/>
              <a:gd name="connsiteX6" fmla="*/ 254841 w 4361981"/>
              <a:gd name="connsiteY6" fmla="*/ 631645 h 2179792"/>
              <a:gd name="connsiteX7" fmla="*/ 652461 w 4361981"/>
              <a:gd name="connsiteY7" fmla="*/ 433342 h 2179792"/>
              <a:gd name="connsiteX8" fmla="*/ 1718639 w 4361981"/>
              <a:gd name="connsiteY8" fmla="*/ 51497 h 2179792"/>
              <a:gd name="connsiteX9" fmla="*/ 2079392 w 4361981"/>
              <a:gd name="connsiteY9" fmla="*/ 10564 h 2179792"/>
              <a:gd name="connsiteX10" fmla="*/ 2463118 w 4361981"/>
              <a:gd name="connsiteY10" fmla="*/ 55238 h 2179792"/>
              <a:gd name="connsiteX11" fmla="*/ 2835291 w 4361981"/>
              <a:gd name="connsiteY11" fmla="*/ 136968 h 2179792"/>
              <a:gd name="connsiteX12" fmla="*/ 3096340 w 4361981"/>
              <a:gd name="connsiteY12" fmla="*/ 283621 h 2179792"/>
              <a:gd name="connsiteX13" fmla="*/ 3355613 w 4361981"/>
              <a:gd name="connsiteY13" fmla="*/ 649192 h 2179792"/>
              <a:gd name="connsiteX14" fmla="*/ 3524463 w 4361981"/>
              <a:gd name="connsiteY14" fmla="*/ 992117 h 2179792"/>
              <a:gd name="connsiteX15" fmla="*/ 3774023 w 4361981"/>
              <a:gd name="connsiteY15" fmla="*/ 1317845 h 2179792"/>
              <a:gd name="connsiteX16" fmla="*/ 4025431 w 4361981"/>
              <a:gd name="connsiteY16" fmla="*/ 1571732 h 2179792"/>
              <a:gd name="connsiteX17" fmla="*/ 4234981 w 4361981"/>
              <a:gd name="connsiteY17" fmla="*/ 1698732 h 2179792"/>
              <a:gd name="connsiteX18" fmla="*/ 4361981 w 4361981"/>
              <a:gd name="connsiteY18" fmla="*/ 1730482 h 2179792"/>
              <a:gd name="connsiteX19" fmla="*/ 2507781 w 4361981"/>
              <a:gd name="connsiteY19" fmla="*/ 2143232 h 2179792"/>
              <a:gd name="connsiteX0" fmla="*/ 2507781 w 4361981"/>
              <a:gd name="connsiteY0" fmla="*/ 2143232 h 2179792"/>
              <a:gd name="connsiteX1" fmla="*/ 1840143 w 4361981"/>
              <a:gd name="connsiteY1" fmla="*/ 2132086 h 2179792"/>
              <a:gd name="connsiteX2" fmla="*/ 1212381 w 4361981"/>
              <a:gd name="connsiteY2" fmla="*/ 1978132 h 2179792"/>
              <a:gd name="connsiteX3" fmla="*/ 608749 w 4361981"/>
              <a:gd name="connsiteY3" fmla="*/ 1708320 h 2179792"/>
              <a:gd name="connsiteX4" fmla="*/ 326011 w 4361981"/>
              <a:gd name="connsiteY4" fmla="*/ 1216411 h 2179792"/>
              <a:gd name="connsiteX5" fmla="*/ 11862 w 4361981"/>
              <a:gd name="connsiteY5" fmla="*/ 918478 h 2179792"/>
              <a:gd name="connsiteX6" fmla="*/ 254841 w 4361981"/>
              <a:gd name="connsiteY6" fmla="*/ 631645 h 2179792"/>
              <a:gd name="connsiteX7" fmla="*/ 652461 w 4361981"/>
              <a:gd name="connsiteY7" fmla="*/ 433342 h 2179792"/>
              <a:gd name="connsiteX8" fmla="*/ 1718639 w 4361981"/>
              <a:gd name="connsiteY8" fmla="*/ 51497 h 2179792"/>
              <a:gd name="connsiteX9" fmla="*/ 2079392 w 4361981"/>
              <a:gd name="connsiteY9" fmla="*/ 10564 h 2179792"/>
              <a:gd name="connsiteX10" fmla="*/ 2463118 w 4361981"/>
              <a:gd name="connsiteY10" fmla="*/ 55238 h 2179792"/>
              <a:gd name="connsiteX11" fmla="*/ 2827607 w 4361981"/>
              <a:gd name="connsiteY11" fmla="*/ 190756 h 2179792"/>
              <a:gd name="connsiteX12" fmla="*/ 3096340 w 4361981"/>
              <a:gd name="connsiteY12" fmla="*/ 283621 h 2179792"/>
              <a:gd name="connsiteX13" fmla="*/ 3355613 w 4361981"/>
              <a:gd name="connsiteY13" fmla="*/ 649192 h 2179792"/>
              <a:gd name="connsiteX14" fmla="*/ 3524463 w 4361981"/>
              <a:gd name="connsiteY14" fmla="*/ 992117 h 2179792"/>
              <a:gd name="connsiteX15" fmla="*/ 3774023 w 4361981"/>
              <a:gd name="connsiteY15" fmla="*/ 1317845 h 2179792"/>
              <a:gd name="connsiteX16" fmla="*/ 4025431 w 4361981"/>
              <a:gd name="connsiteY16" fmla="*/ 1571732 h 2179792"/>
              <a:gd name="connsiteX17" fmla="*/ 4234981 w 4361981"/>
              <a:gd name="connsiteY17" fmla="*/ 1698732 h 2179792"/>
              <a:gd name="connsiteX18" fmla="*/ 4361981 w 4361981"/>
              <a:gd name="connsiteY18" fmla="*/ 1730482 h 2179792"/>
              <a:gd name="connsiteX19" fmla="*/ 2507781 w 4361981"/>
              <a:gd name="connsiteY19" fmla="*/ 2143232 h 2179792"/>
              <a:gd name="connsiteX0" fmla="*/ 2507781 w 4361981"/>
              <a:gd name="connsiteY0" fmla="*/ 2143232 h 2179792"/>
              <a:gd name="connsiteX1" fmla="*/ 1840143 w 4361981"/>
              <a:gd name="connsiteY1" fmla="*/ 2132086 h 2179792"/>
              <a:gd name="connsiteX2" fmla="*/ 1212381 w 4361981"/>
              <a:gd name="connsiteY2" fmla="*/ 1978132 h 2179792"/>
              <a:gd name="connsiteX3" fmla="*/ 608749 w 4361981"/>
              <a:gd name="connsiteY3" fmla="*/ 1708320 h 2179792"/>
              <a:gd name="connsiteX4" fmla="*/ 326011 w 4361981"/>
              <a:gd name="connsiteY4" fmla="*/ 1216411 h 2179792"/>
              <a:gd name="connsiteX5" fmla="*/ 11862 w 4361981"/>
              <a:gd name="connsiteY5" fmla="*/ 918478 h 2179792"/>
              <a:gd name="connsiteX6" fmla="*/ 254841 w 4361981"/>
              <a:gd name="connsiteY6" fmla="*/ 631645 h 2179792"/>
              <a:gd name="connsiteX7" fmla="*/ 652461 w 4361981"/>
              <a:gd name="connsiteY7" fmla="*/ 433342 h 2179792"/>
              <a:gd name="connsiteX8" fmla="*/ 1718639 w 4361981"/>
              <a:gd name="connsiteY8" fmla="*/ 51497 h 2179792"/>
              <a:gd name="connsiteX9" fmla="*/ 2079392 w 4361981"/>
              <a:gd name="connsiteY9" fmla="*/ 10564 h 2179792"/>
              <a:gd name="connsiteX10" fmla="*/ 2463118 w 4361981"/>
              <a:gd name="connsiteY10" fmla="*/ 101342 h 2179792"/>
              <a:gd name="connsiteX11" fmla="*/ 2827607 w 4361981"/>
              <a:gd name="connsiteY11" fmla="*/ 190756 h 2179792"/>
              <a:gd name="connsiteX12" fmla="*/ 3096340 w 4361981"/>
              <a:gd name="connsiteY12" fmla="*/ 283621 h 2179792"/>
              <a:gd name="connsiteX13" fmla="*/ 3355613 w 4361981"/>
              <a:gd name="connsiteY13" fmla="*/ 649192 h 2179792"/>
              <a:gd name="connsiteX14" fmla="*/ 3524463 w 4361981"/>
              <a:gd name="connsiteY14" fmla="*/ 992117 h 2179792"/>
              <a:gd name="connsiteX15" fmla="*/ 3774023 w 4361981"/>
              <a:gd name="connsiteY15" fmla="*/ 1317845 h 2179792"/>
              <a:gd name="connsiteX16" fmla="*/ 4025431 w 4361981"/>
              <a:gd name="connsiteY16" fmla="*/ 1571732 h 2179792"/>
              <a:gd name="connsiteX17" fmla="*/ 4234981 w 4361981"/>
              <a:gd name="connsiteY17" fmla="*/ 1698732 h 2179792"/>
              <a:gd name="connsiteX18" fmla="*/ 4361981 w 4361981"/>
              <a:gd name="connsiteY18" fmla="*/ 1730482 h 2179792"/>
              <a:gd name="connsiteX19" fmla="*/ 2507781 w 4361981"/>
              <a:gd name="connsiteY19" fmla="*/ 2143232 h 2179792"/>
              <a:gd name="connsiteX0" fmla="*/ 2507781 w 4361981"/>
              <a:gd name="connsiteY0" fmla="*/ 2143232 h 2179792"/>
              <a:gd name="connsiteX1" fmla="*/ 1840143 w 4361981"/>
              <a:gd name="connsiteY1" fmla="*/ 2132086 h 2179792"/>
              <a:gd name="connsiteX2" fmla="*/ 1212381 w 4361981"/>
              <a:gd name="connsiteY2" fmla="*/ 1978132 h 2179792"/>
              <a:gd name="connsiteX3" fmla="*/ 608749 w 4361981"/>
              <a:gd name="connsiteY3" fmla="*/ 1708320 h 2179792"/>
              <a:gd name="connsiteX4" fmla="*/ 326011 w 4361981"/>
              <a:gd name="connsiteY4" fmla="*/ 1216411 h 2179792"/>
              <a:gd name="connsiteX5" fmla="*/ 11862 w 4361981"/>
              <a:gd name="connsiteY5" fmla="*/ 918478 h 2179792"/>
              <a:gd name="connsiteX6" fmla="*/ 254841 w 4361981"/>
              <a:gd name="connsiteY6" fmla="*/ 631645 h 2179792"/>
              <a:gd name="connsiteX7" fmla="*/ 652461 w 4361981"/>
              <a:gd name="connsiteY7" fmla="*/ 433342 h 2179792"/>
              <a:gd name="connsiteX8" fmla="*/ 1718639 w 4361981"/>
              <a:gd name="connsiteY8" fmla="*/ 51497 h 2179792"/>
              <a:gd name="connsiteX9" fmla="*/ 2056340 w 4361981"/>
              <a:gd name="connsiteY9" fmla="*/ 125825 h 2179792"/>
              <a:gd name="connsiteX10" fmla="*/ 2463118 w 4361981"/>
              <a:gd name="connsiteY10" fmla="*/ 101342 h 2179792"/>
              <a:gd name="connsiteX11" fmla="*/ 2827607 w 4361981"/>
              <a:gd name="connsiteY11" fmla="*/ 190756 h 2179792"/>
              <a:gd name="connsiteX12" fmla="*/ 3096340 w 4361981"/>
              <a:gd name="connsiteY12" fmla="*/ 283621 h 2179792"/>
              <a:gd name="connsiteX13" fmla="*/ 3355613 w 4361981"/>
              <a:gd name="connsiteY13" fmla="*/ 649192 h 2179792"/>
              <a:gd name="connsiteX14" fmla="*/ 3524463 w 4361981"/>
              <a:gd name="connsiteY14" fmla="*/ 992117 h 2179792"/>
              <a:gd name="connsiteX15" fmla="*/ 3774023 w 4361981"/>
              <a:gd name="connsiteY15" fmla="*/ 1317845 h 2179792"/>
              <a:gd name="connsiteX16" fmla="*/ 4025431 w 4361981"/>
              <a:gd name="connsiteY16" fmla="*/ 1571732 h 2179792"/>
              <a:gd name="connsiteX17" fmla="*/ 4234981 w 4361981"/>
              <a:gd name="connsiteY17" fmla="*/ 1698732 h 2179792"/>
              <a:gd name="connsiteX18" fmla="*/ 4361981 w 4361981"/>
              <a:gd name="connsiteY18" fmla="*/ 1730482 h 2179792"/>
              <a:gd name="connsiteX19" fmla="*/ 2507781 w 4361981"/>
              <a:gd name="connsiteY19" fmla="*/ 2143232 h 2179792"/>
              <a:gd name="connsiteX0" fmla="*/ 2507781 w 4361981"/>
              <a:gd name="connsiteY0" fmla="*/ 2058708 h 2095268"/>
              <a:gd name="connsiteX1" fmla="*/ 1840143 w 4361981"/>
              <a:gd name="connsiteY1" fmla="*/ 2047562 h 2095268"/>
              <a:gd name="connsiteX2" fmla="*/ 1212381 w 4361981"/>
              <a:gd name="connsiteY2" fmla="*/ 1893608 h 2095268"/>
              <a:gd name="connsiteX3" fmla="*/ 608749 w 4361981"/>
              <a:gd name="connsiteY3" fmla="*/ 1623796 h 2095268"/>
              <a:gd name="connsiteX4" fmla="*/ 326011 w 4361981"/>
              <a:gd name="connsiteY4" fmla="*/ 1131887 h 2095268"/>
              <a:gd name="connsiteX5" fmla="*/ 11862 w 4361981"/>
              <a:gd name="connsiteY5" fmla="*/ 833954 h 2095268"/>
              <a:gd name="connsiteX6" fmla="*/ 254841 w 4361981"/>
              <a:gd name="connsiteY6" fmla="*/ 547121 h 2095268"/>
              <a:gd name="connsiteX7" fmla="*/ 652461 w 4361981"/>
              <a:gd name="connsiteY7" fmla="*/ 348818 h 2095268"/>
              <a:gd name="connsiteX8" fmla="*/ 1772428 w 4361981"/>
              <a:gd name="connsiteY8" fmla="*/ 51497 h 2095268"/>
              <a:gd name="connsiteX9" fmla="*/ 2056340 w 4361981"/>
              <a:gd name="connsiteY9" fmla="*/ 41301 h 2095268"/>
              <a:gd name="connsiteX10" fmla="*/ 2463118 w 4361981"/>
              <a:gd name="connsiteY10" fmla="*/ 16818 h 2095268"/>
              <a:gd name="connsiteX11" fmla="*/ 2827607 w 4361981"/>
              <a:gd name="connsiteY11" fmla="*/ 106232 h 2095268"/>
              <a:gd name="connsiteX12" fmla="*/ 3096340 w 4361981"/>
              <a:gd name="connsiteY12" fmla="*/ 199097 h 2095268"/>
              <a:gd name="connsiteX13" fmla="*/ 3355613 w 4361981"/>
              <a:gd name="connsiteY13" fmla="*/ 564668 h 2095268"/>
              <a:gd name="connsiteX14" fmla="*/ 3524463 w 4361981"/>
              <a:gd name="connsiteY14" fmla="*/ 907593 h 2095268"/>
              <a:gd name="connsiteX15" fmla="*/ 3774023 w 4361981"/>
              <a:gd name="connsiteY15" fmla="*/ 1233321 h 2095268"/>
              <a:gd name="connsiteX16" fmla="*/ 4025431 w 4361981"/>
              <a:gd name="connsiteY16" fmla="*/ 1487208 h 2095268"/>
              <a:gd name="connsiteX17" fmla="*/ 4234981 w 4361981"/>
              <a:gd name="connsiteY17" fmla="*/ 1614208 h 2095268"/>
              <a:gd name="connsiteX18" fmla="*/ 4361981 w 4361981"/>
              <a:gd name="connsiteY18" fmla="*/ 1645958 h 2095268"/>
              <a:gd name="connsiteX19" fmla="*/ 2507781 w 4361981"/>
              <a:gd name="connsiteY19" fmla="*/ 2058708 h 2095268"/>
              <a:gd name="connsiteX0" fmla="*/ 2507781 w 4361981"/>
              <a:gd name="connsiteY0" fmla="*/ 2058708 h 2095268"/>
              <a:gd name="connsiteX1" fmla="*/ 1840143 w 4361981"/>
              <a:gd name="connsiteY1" fmla="*/ 2047562 h 2095268"/>
              <a:gd name="connsiteX2" fmla="*/ 1212381 w 4361981"/>
              <a:gd name="connsiteY2" fmla="*/ 1893608 h 2095268"/>
              <a:gd name="connsiteX3" fmla="*/ 608749 w 4361981"/>
              <a:gd name="connsiteY3" fmla="*/ 1623796 h 2095268"/>
              <a:gd name="connsiteX4" fmla="*/ 326011 w 4361981"/>
              <a:gd name="connsiteY4" fmla="*/ 1131887 h 2095268"/>
              <a:gd name="connsiteX5" fmla="*/ 11862 w 4361981"/>
              <a:gd name="connsiteY5" fmla="*/ 833954 h 2095268"/>
              <a:gd name="connsiteX6" fmla="*/ 254841 w 4361981"/>
              <a:gd name="connsiteY6" fmla="*/ 547121 h 2095268"/>
              <a:gd name="connsiteX7" fmla="*/ 652461 w 4361981"/>
              <a:gd name="connsiteY7" fmla="*/ 348818 h 2095268"/>
              <a:gd name="connsiteX8" fmla="*/ 1772428 w 4361981"/>
              <a:gd name="connsiteY8" fmla="*/ 51497 h 2095268"/>
              <a:gd name="connsiteX9" fmla="*/ 2056340 w 4361981"/>
              <a:gd name="connsiteY9" fmla="*/ 41301 h 2095268"/>
              <a:gd name="connsiteX10" fmla="*/ 2463118 w 4361981"/>
              <a:gd name="connsiteY10" fmla="*/ 16818 h 2095268"/>
              <a:gd name="connsiteX11" fmla="*/ 2827607 w 4361981"/>
              <a:gd name="connsiteY11" fmla="*/ 106232 h 2095268"/>
              <a:gd name="connsiteX12" fmla="*/ 3104024 w 4361981"/>
              <a:gd name="connsiteY12" fmla="*/ 222149 h 2095268"/>
              <a:gd name="connsiteX13" fmla="*/ 3355613 w 4361981"/>
              <a:gd name="connsiteY13" fmla="*/ 564668 h 2095268"/>
              <a:gd name="connsiteX14" fmla="*/ 3524463 w 4361981"/>
              <a:gd name="connsiteY14" fmla="*/ 907593 h 2095268"/>
              <a:gd name="connsiteX15" fmla="*/ 3774023 w 4361981"/>
              <a:gd name="connsiteY15" fmla="*/ 1233321 h 2095268"/>
              <a:gd name="connsiteX16" fmla="*/ 4025431 w 4361981"/>
              <a:gd name="connsiteY16" fmla="*/ 1487208 h 2095268"/>
              <a:gd name="connsiteX17" fmla="*/ 4234981 w 4361981"/>
              <a:gd name="connsiteY17" fmla="*/ 1614208 h 2095268"/>
              <a:gd name="connsiteX18" fmla="*/ 4361981 w 4361981"/>
              <a:gd name="connsiteY18" fmla="*/ 1645958 h 2095268"/>
              <a:gd name="connsiteX19" fmla="*/ 2507781 w 4361981"/>
              <a:gd name="connsiteY19" fmla="*/ 2058708 h 2095268"/>
              <a:gd name="connsiteX0" fmla="*/ 2507781 w 4361981"/>
              <a:gd name="connsiteY0" fmla="*/ 2058708 h 2095268"/>
              <a:gd name="connsiteX1" fmla="*/ 1840143 w 4361981"/>
              <a:gd name="connsiteY1" fmla="*/ 2047562 h 2095268"/>
              <a:gd name="connsiteX2" fmla="*/ 1212381 w 4361981"/>
              <a:gd name="connsiteY2" fmla="*/ 1893608 h 2095268"/>
              <a:gd name="connsiteX3" fmla="*/ 608749 w 4361981"/>
              <a:gd name="connsiteY3" fmla="*/ 1623796 h 2095268"/>
              <a:gd name="connsiteX4" fmla="*/ 326011 w 4361981"/>
              <a:gd name="connsiteY4" fmla="*/ 1131887 h 2095268"/>
              <a:gd name="connsiteX5" fmla="*/ 11862 w 4361981"/>
              <a:gd name="connsiteY5" fmla="*/ 833954 h 2095268"/>
              <a:gd name="connsiteX6" fmla="*/ 254841 w 4361981"/>
              <a:gd name="connsiteY6" fmla="*/ 547121 h 2095268"/>
              <a:gd name="connsiteX7" fmla="*/ 652461 w 4361981"/>
              <a:gd name="connsiteY7" fmla="*/ 348818 h 2095268"/>
              <a:gd name="connsiteX8" fmla="*/ 1772428 w 4361981"/>
              <a:gd name="connsiteY8" fmla="*/ 51497 h 2095268"/>
              <a:gd name="connsiteX9" fmla="*/ 2056340 w 4361981"/>
              <a:gd name="connsiteY9" fmla="*/ 41301 h 2095268"/>
              <a:gd name="connsiteX10" fmla="*/ 2463118 w 4361981"/>
              <a:gd name="connsiteY10" fmla="*/ 16818 h 2095268"/>
              <a:gd name="connsiteX11" fmla="*/ 2812239 w 4361981"/>
              <a:gd name="connsiteY11" fmla="*/ 190757 h 2095268"/>
              <a:gd name="connsiteX12" fmla="*/ 3104024 w 4361981"/>
              <a:gd name="connsiteY12" fmla="*/ 222149 h 2095268"/>
              <a:gd name="connsiteX13" fmla="*/ 3355613 w 4361981"/>
              <a:gd name="connsiteY13" fmla="*/ 564668 h 2095268"/>
              <a:gd name="connsiteX14" fmla="*/ 3524463 w 4361981"/>
              <a:gd name="connsiteY14" fmla="*/ 907593 h 2095268"/>
              <a:gd name="connsiteX15" fmla="*/ 3774023 w 4361981"/>
              <a:gd name="connsiteY15" fmla="*/ 1233321 h 2095268"/>
              <a:gd name="connsiteX16" fmla="*/ 4025431 w 4361981"/>
              <a:gd name="connsiteY16" fmla="*/ 1487208 h 2095268"/>
              <a:gd name="connsiteX17" fmla="*/ 4234981 w 4361981"/>
              <a:gd name="connsiteY17" fmla="*/ 1614208 h 2095268"/>
              <a:gd name="connsiteX18" fmla="*/ 4361981 w 4361981"/>
              <a:gd name="connsiteY18" fmla="*/ 1645958 h 2095268"/>
              <a:gd name="connsiteX19" fmla="*/ 2507781 w 4361981"/>
              <a:gd name="connsiteY19" fmla="*/ 2058708 h 2095268"/>
              <a:gd name="connsiteX0" fmla="*/ 2507781 w 4361981"/>
              <a:gd name="connsiteY0" fmla="*/ 2058708 h 2095268"/>
              <a:gd name="connsiteX1" fmla="*/ 1840143 w 4361981"/>
              <a:gd name="connsiteY1" fmla="*/ 2047562 h 2095268"/>
              <a:gd name="connsiteX2" fmla="*/ 1212381 w 4361981"/>
              <a:gd name="connsiteY2" fmla="*/ 1893608 h 2095268"/>
              <a:gd name="connsiteX3" fmla="*/ 608749 w 4361981"/>
              <a:gd name="connsiteY3" fmla="*/ 1623796 h 2095268"/>
              <a:gd name="connsiteX4" fmla="*/ 326011 w 4361981"/>
              <a:gd name="connsiteY4" fmla="*/ 1131887 h 2095268"/>
              <a:gd name="connsiteX5" fmla="*/ 11862 w 4361981"/>
              <a:gd name="connsiteY5" fmla="*/ 833954 h 2095268"/>
              <a:gd name="connsiteX6" fmla="*/ 254841 w 4361981"/>
              <a:gd name="connsiteY6" fmla="*/ 547121 h 2095268"/>
              <a:gd name="connsiteX7" fmla="*/ 652461 w 4361981"/>
              <a:gd name="connsiteY7" fmla="*/ 348818 h 2095268"/>
              <a:gd name="connsiteX8" fmla="*/ 1772428 w 4361981"/>
              <a:gd name="connsiteY8" fmla="*/ 51497 h 2095268"/>
              <a:gd name="connsiteX9" fmla="*/ 2286861 w 4361981"/>
              <a:gd name="connsiteY9" fmla="*/ 25933 h 2095268"/>
              <a:gd name="connsiteX10" fmla="*/ 2463118 w 4361981"/>
              <a:gd name="connsiteY10" fmla="*/ 16818 h 2095268"/>
              <a:gd name="connsiteX11" fmla="*/ 2812239 w 4361981"/>
              <a:gd name="connsiteY11" fmla="*/ 190757 h 2095268"/>
              <a:gd name="connsiteX12" fmla="*/ 3104024 w 4361981"/>
              <a:gd name="connsiteY12" fmla="*/ 222149 h 2095268"/>
              <a:gd name="connsiteX13" fmla="*/ 3355613 w 4361981"/>
              <a:gd name="connsiteY13" fmla="*/ 564668 h 2095268"/>
              <a:gd name="connsiteX14" fmla="*/ 3524463 w 4361981"/>
              <a:gd name="connsiteY14" fmla="*/ 907593 h 2095268"/>
              <a:gd name="connsiteX15" fmla="*/ 3774023 w 4361981"/>
              <a:gd name="connsiteY15" fmla="*/ 1233321 h 2095268"/>
              <a:gd name="connsiteX16" fmla="*/ 4025431 w 4361981"/>
              <a:gd name="connsiteY16" fmla="*/ 1487208 h 2095268"/>
              <a:gd name="connsiteX17" fmla="*/ 4234981 w 4361981"/>
              <a:gd name="connsiteY17" fmla="*/ 1614208 h 2095268"/>
              <a:gd name="connsiteX18" fmla="*/ 4361981 w 4361981"/>
              <a:gd name="connsiteY18" fmla="*/ 1645958 h 2095268"/>
              <a:gd name="connsiteX19" fmla="*/ 2507781 w 4361981"/>
              <a:gd name="connsiteY19" fmla="*/ 2058708 h 2095268"/>
              <a:gd name="connsiteX0" fmla="*/ 2507781 w 4361981"/>
              <a:gd name="connsiteY0" fmla="*/ 2058074 h 2094634"/>
              <a:gd name="connsiteX1" fmla="*/ 1840143 w 4361981"/>
              <a:gd name="connsiteY1" fmla="*/ 2046928 h 2094634"/>
              <a:gd name="connsiteX2" fmla="*/ 1212381 w 4361981"/>
              <a:gd name="connsiteY2" fmla="*/ 1892974 h 2094634"/>
              <a:gd name="connsiteX3" fmla="*/ 608749 w 4361981"/>
              <a:gd name="connsiteY3" fmla="*/ 1623162 h 2094634"/>
              <a:gd name="connsiteX4" fmla="*/ 326011 w 4361981"/>
              <a:gd name="connsiteY4" fmla="*/ 1131253 h 2094634"/>
              <a:gd name="connsiteX5" fmla="*/ 11862 w 4361981"/>
              <a:gd name="connsiteY5" fmla="*/ 833320 h 2094634"/>
              <a:gd name="connsiteX6" fmla="*/ 254841 w 4361981"/>
              <a:gd name="connsiteY6" fmla="*/ 546487 h 2094634"/>
              <a:gd name="connsiteX7" fmla="*/ 652461 w 4361981"/>
              <a:gd name="connsiteY7" fmla="*/ 348184 h 2094634"/>
              <a:gd name="connsiteX8" fmla="*/ 1772428 w 4361981"/>
              <a:gd name="connsiteY8" fmla="*/ 66231 h 2094634"/>
              <a:gd name="connsiteX9" fmla="*/ 2286861 w 4361981"/>
              <a:gd name="connsiteY9" fmla="*/ 25299 h 2094634"/>
              <a:gd name="connsiteX10" fmla="*/ 2463118 w 4361981"/>
              <a:gd name="connsiteY10" fmla="*/ 16184 h 2094634"/>
              <a:gd name="connsiteX11" fmla="*/ 2812239 w 4361981"/>
              <a:gd name="connsiteY11" fmla="*/ 190123 h 2094634"/>
              <a:gd name="connsiteX12" fmla="*/ 3104024 w 4361981"/>
              <a:gd name="connsiteY12" fmla="*/ 221515 h 2094634"/>
              <a:gd name="connsiteX13" fmla="*/ 3355613 w 4361981"/>
              <a:gd name="connsiteY13" fmla="*/ 564034 h 2094634"/>
              <a:gd name="connsiteX14" fmla="*/ 3524463 w 4361981"/>
              <a:gd name="connsiteY14" fmla="*/ 906959 h 2094634"/>
              <a:gd name="connsiteX15" fmla="*/ 3774023 w 4361981"/>
              <a:gd name="connsiteY15" fmla="*/ 1232687 h 2094634"/>
              <a:gd name="connsiteX16" fmla="*/ 4025431 w 4361981"/>
              <a:gd name="connsiteY16" fmla="*/ 1486574 h 2094634"/>
              <a:gd name="connsiteX17" fmla="*/ 4234981 w 4361981"/>
              <a:gd name="connsiteY17" fmla="*/ 1613574 h 2094634"/>
              <a:gd name="connsiteX18" fmla="*/ 4361981 w 4361981"/>
              <a:gd name="connsiteY18" fmla="*/ 1645324 h 2094634"/>
              <a:gd name="connsiteX19" fmla="*/ 2507781 w 4361981"/>
              <a:gd name="connsiteY19" fmla="*/ 2058074 h 2094634"/>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286861 w 4361981"/>
              <a:gd name="connsiteY9" fmla="*/ 10565 h 2079900"/>
              <a:gd name="connsiteX10" fmla="*/ 2463118 w 4361981"/>
              <a:gd name="connsiteY10" fmla="*/ 62922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55827 h 2092387"/>
              <a:gd name="connsiteX1" fmla="*/ 1840143 w 4361981"/>
              <a:gd name="connsiteY1" fmla="*/ 2044681 h 2092387"/>
              <a:gd name="connsiteX2" fmla="*/ 1212381 w 4361981"/>
              <a:gd name="connsiteY2" fmla="*/ 1890727 h 2092387"/>
              <a:gd name="connsiteX3" fmla="*/ 608749 w 4361981"/>
              <a:gd name="connsiteY3" fmla="*/ 1620915 h 2092387"/>
              <a:gd name="connsiteX4" fmla="*/ 326011 w 4361981"/>
              <a:gd name="connsiteY4" fmla="*/ 1129006 h 2092387"/>
              <a:gd name="connsiteX5" fmla="*/ 11862 w 4361981"/>
              <a:gd name="connsiteY5" fmla="*/ 831073 h 2092387"/>
              <a:gd name="connsiteX6" fmla="*/ 254841 w 4361981"/>
              <a:gd name="connsiteY6" fmla="*/ 544240 h 2092387"/>
              <a:gd name="connsiteX7" fmla="*/ 652461 w 4361981"/>
              <a:gd name="connsiteY7" fmla="*/ 345937 h 2092387"/>
              <a:gd name="connsiteX8" fmla="*/ 1772428 w 4361981"/>
              <a:gd name="connsiteY8" fmla="*/ 63984 h 2092387"/>
              <a:gd name="connsiteX9" fmla="*/ 2286861 w 4361981"/>
              <a:gd name="connsiteY9" fmla="*/ 0 h 2092387"/>
              <a:gd name="connsiteX10" fmla="*/ 2463118 w 4361981"/>
              <a:gd name="connsiteY10" fmla="*/ 75409 h 2092387"/>
              <a:gd name="connsiteX11" fmla="*/ 2812239 w 4361981"/>
              <a:gd name="connsiteY11" fmla="*/ 187876 h 2092387"/>
              <a:gd name="connsiteX12" fmla="*/ 3104024 w 4361981"/>
              <a:gd name="connsiteY12" fmla="*/ 219268 h 2092387"/>
              <a:gd name="connsiteX13" fmla="*/ 3355613 w 4361981"/>
              <a:gd name="connsiteY13" fmla="*/ 561787 h 2092387"/>
              <a:gd name="connsiteX14" fmla="*/ 3524463 w 4361981"/>
              <a:gd name="connsiteY14" fmla="*/ 904712 h 2092387"/>
              <a:gd name="connsiteX15" fmla="*/ 3774023 w 4361981"/>
              <a:gd name="connsiteY15" fmla="*/ 1230440 h 2092387"/>
              <a:gd name="connsiteX16" fmla="*/ 4025431 w 4361981"/>
              <a:gd name="connsiteY16" fmla="*/ 1484327 h 2092387"/>
              <a:gd name="connsiteX17" fmla="*/ 4234981 w 4361981"/>
              <a:gd name="connsiteY17" fmla="*/ 1611327 h 2092387"/>
              <a:gd name="connsiteX18" fmla="*/ 4361981 w 4361981"/>
              <a:gd name="connsiteY18" fmla="*/ 1643077 h 2092387"/>
              <a:gd name="connsiteX19" fmla="*/ 2507781 w 4361981"/>
              <a:gd name="connsiteY19" fmla="*/ 2055827 h 2092387"/>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463118 w 4361981"/>
              <a:gd name="connsiteY10" fmla="*/ 62922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812239 w 4361981"/>
              <a:gd name="connsiteY11" fmla="*/ 175389 h 2079900"/>
              <a:gd name="connsiteX12" fmla="*/ 3104024 w 4361981"/>
              <a:gd name="connsiteY12" fmla="*/ 206781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812239 w 4361981"/>
              <a:gd name="connsiteY11" fmla="*/ 175389 h 2079900"/>
              <a:gd name="connsiteX12" fmla="*/ 3106405 w 4361981"/>
              <a:gd name="connsiteY12" fmla="*/ 197256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667932 w 4361981"/>
              <a:gd name="connsiteY11" fmla="*/ 211399 h 2079900"/>
              <a:gd name="connsiteX12" fmla="*/ 2812239 w 4361981"/>
              <a:gd name="connsiteY12" fmla="*/ 175389 h 2079900"/>
              <a:gd name="connsiteX13" fmla="*/ 3106405 w 4361981"/>
              <a:gd name="connsiteY13" fmla="*/ 197256 h 2079900"/>
              <a:gd name="connsiteX14" fmla="*/ 3355613 w 4361981"/>
              <a:gd name="connsiteY14" fmla="*/ 549300 h 2079900"/>
              <a:gd name="connsiteX15" fmla="*/ 3524463 w 4361981"/>
              <a:gd name="connsiteY15" fmla="*/ 892225 h 2079900"/>
              <a:gd name="connsiteX16" fmla="*/ 3774023 w 4361981"/>
              <a:gd name="connsiteY16" fmla="*/ 1217953 h 2079900"/>
              <a:gd name="connsiteX17" fmla="*/ 4025431 w 4361981"/>
              <a:gd name="connsiteY17" fmla="*/ 1471840 h 2079900"/>
              <a:gd name="connsiteX18" fmla="*/ 4234981 w 4361981"/>
              <a:gd name="connsiteY18" fmla="*/ 1598840 h 2079900"/>
              <a:gd name="connsiteX19" fmla="*/ 4361981 w 4361981"/>
              <a:gd name="connsiteY19" fmla="*/ 1630590 h 2079900"/>
              <a:gd name="connsiteX20" fmla="*/ 2507781 w 4361981"/>
              <a:gd name="connsiteY20"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16906 w 4361981"/>
              <a:gd name="connsiteY10" fmla="*/ 147447 h 2079900"/>
              <a:gd name="connsiteX11" fmla="*/ 2667932 w 4361981"/>
              <a:gd name="connsiteY11" fmla="*/ 211399 h 2079900"/>
              <a:gd name="connsiteX12" fmla="*/ 2819383 w 4361981"/>
              <a:gd name="connsiteY12" fmla="*/ 199202 h 2079900"/>
              <a:gd name="connsiteX13" fmla="*/ 3106405 w 4361981"/>
              <a:gd name="connsiteY13" fmla="*/ 197256 h 2079900"/>
              <a:gd name="connsiteX14" fmla="*/ 3355613 w 4361981"/>
              <a:gd name="connsiteY14" fmla="*/ 549300 h 2079900"/>
              <a:gd name="connsiteX15" fmla="*/ 3524463 w 4361981"/>
              <a:gd name="connsiteY15" fmla="*/ 892225 h 2079900"/>
              <a:gd name="connsiteX16" fmla="*/ 3774023 w 4361981"/>
              <a:gd name="connsiteY16" fmla="*/ 1217953 h 2079900"/>
              <a:gd name="connsiteX17" fmla="*/ 4025431 w 4361981"/>
              <a:gd name="connsiteY17" fmla="*/ 1471840 h 2079900"/>
              <a:gd name="connsiteX18" fmla="*/ 4234981 w 4361981"/>
              <a:gd name="connsiteY18" fmla="*/ 1598840 h 2079900"/>
              <a:gd name="connsiteX19" fmla="*/ 4361981 w 4361981"/>
              <a:gd name="connsiteY19" fmla="*/ 1630590 h 2079900"/>
              <a:gd name="connsiteX20" fmla="*/ 2507781 w 4361981"/>
              <a:gd name="connsiteY20"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521668 w 4361981"/>
              <a:gd name="connsiteY10" fmla="*/ 126015 h 2079900"/>
              <a:gd name="connsiteX11" fmla="*/ 2667932 w 4361981"/>
              <a:gd name="connsiteY11" fmla="*/ 211399 h 2079900"/>
              <a:gd name="connsiteX12" fmla="*/ 2819383 w 4361981"/>
              <a:gd name="connsiteY12" fmla="*/ 199202 h 2079900"/>
              <a:gd name="connsiteX13" fmla="*/ 3106405 w 4361981"/>
              <a:gd name="connsiteY13" fmla="*/ 197256 h 2079900"/>
              <a:gd name="connsiteX14" fmla="*/ 3355613 w 4361981"/>
              <a:gd name="connsiteY14" fmla="*/ 549300 h 2079900"/>
              <a:gd name="connsiteX15" fmla="*/ 3524463 w 4361981"/>
              <a:gd name="connsiteY15" fmla="*/ 892225 h 2079900"/>
              <a:gd name="connsiteX16" fmla="*/ 3774023 w 4361981"/>
              <a:gd name="connsiteY16" fmla="*/ 1217953 h 2079900"/>
              <a:gd name="connsiteX17" fmla="*/ 4025431 w 4361981"/>
              <a:gd name="connsiteY17" fmla="*/ 1471840 h 2079900"/>
              <a:gd name="connsiteX18" fmla="*/ 4234981 w 4361981"/>
              <a:gd name="connsiteY18" fmla="*/ 1598840 h 2079900"/>
              <a:gd name="connsiteX19" fmla="*/ 4361981 w 4361981"/>
              <a:gd name="connsiteY19" fmla="*/ 1630590 h 2079900"/>
              <a:gd name="connsiteX20" fmla="*/ 2507781 w 4361981"/>
              <a:gd name="connsiteY20" fmla="*/ 2043340 h 2079900"/>
              <a:gd name="connsiteX0" fmla="*/ 2507781 w 4361981"/>
              <a:gd name="connsiteY0" fmla="*/ 2043340 h 2079900"/>
              <a:gd name="connsiteX1" fmla="*/ 1840143 w 4361981"/>
              <a:gd name="connsiteY1" fmla="*/ 2032194 h 2079900"/>
              <a:gd name="connsiteX2" fmla="*/ 1212381 w 4361981"/>
              <a:gd name="connsiteY2" fmla="*/ 1878240 h 2079900"/>
              <a:gd name="connsiteX3" fmla="*/ 608749 w 4361981"/>
              <a:gd name="connsiteY3" fmla="*/ 1608428 h 2079900"/>
              <a:gd name="connsiteX4" fmla="*/ 326011 w 4361981"/>
              <a:gd name="connsiteY4" fmla="*/ 1116519 h 2079900"/>
              <a:gd name="connsiteX5" fmla="*/ 11862 w 4361981"/>
              <a:gd name="connsiteY5" fmla="*/ 818586 h 2079900"/>
              <a:gd name="connsiteX6" fmla="*/ 254841 w 4361981"/>
              <a:gd name="connsiteY6" fmla="*/ 531753 h 2079900"/>
              <a:gd name="connsiteX7" fmla="*/ 652461 w 4361981"/>
              <a:gd name="connsiteY7" fmla="*/ 333450 h 2079900"/>
              <a:gd name="connsiteX8" fmla="*/ 1772428 w 4361981"/>
              <a:gd name="connsiteY8" fmla="*/ 51497 h 2079900"/>
              <a:gd name="connsiteX9" fmla="*/ 2332965 w 4361981"/>
              <a:gd name="connsiteY9" fmla="*/ 64353 h 2079900"/>
              <a:gd name="connsiteX10" fmla="*/ 2667932 w 4361981"/>
              <a:gd name="connsiteY10" fmla="*/ 211399 h 2079900"/>
              <a:gd name="connsiteX11" fmla="*/ 2819383 w 4361981"/>
              <a:gd name="connsiteY11" fmla="*/ 199202 h 2079900"/>
              <a:gd name="connsiteX12" fmla="*/ 3106405 w 4361981"/>
              <a:gd name="connsiteY12" fmla="*/ 197256 h 2079900"/>
              <a:gd name="connsiteX13" fmla="*/ 3355613 w 4361981"/>
              <a:gd name="connsiteY13" fmla="*/ 549300 h 2079900"/>
              <a:gd name="connsiteX14" fmla="*/ 3524463 w 4361981"/>
              <a:gd name="connsiteY14" fmla="*/ 892225 h 2079900"/>
              <a:gd name="connsiteX15" fmla="*/ 3774023 w 4361981"/>
              <a:gd name="connsiteY15" fmla="*/ 1217953 h 2079900"/>
              <a:gd name="connsiteX16" fmla="*/ 4025431 w 4361981"/>
              <a:gd name="connsiteY16" fmla="*/ 1471840 h 2079900"/>
              <a:gd name="connsiteX17" fmla="*/ 4234981 w 4361981"/>
              <a:gd name="connsiteY17" fmla="*/ 1598840 h 2079900"/>
              <a:gd name="connsiteX18" fmla="*/ 4361981 w 4361981"/>
              <a:gd name="connsiteY18" fmla="*/ 1630590 h 2079900"/>
              <a:gd name="connsiteX19" fmla="*/ 2507781 w 4361981"/>
              <a:gd name="connsiteY19" fmla="*/ 2043340 h 2079900"/>
              <a:gd name="connsiteX0" fmla="*/ 2507781 w 4361981"/>
              <a:gd name="connsiteY0" fmla="*/ 2048840 h 2085400"/>
              <a:gd name="connsiteX1" fmla="*/ 1840143 w 4361981"/>
              <a:gd name="connsiteY1" fmla="*/ 2037694 h 2085400"/>
              <a:gd name="connsiteX2" fmla="*/ 1212381 w 4361981"/>
              <a:gd name="connsiteY2" fmla="*/ 1883740 h 2085400"/>
              <a:gd name="connsiteX3" fmla="*/ 608749 w 4361981"/>
              <a:gd name="connsiteY3" fmla="*/ 1613928 h 2085400"/>
              <a:gd name="connsiteX4" fmla="*/ 326011 w 4361981"/>
              <a:gd name="connsiteY4" fmla="*/ 1122019 h 2085400"/>
              <a:gd name="connsiteX5" fmla="*/ 11862 w 4361981"/>
              <a:gd name="connsiteY5" fmla="*/ 824086 h 2085400"/>
              <a:gd name="connsiteX6" fmla="*/ 254841 w 4361981"/>
              <a:gd name="connsiteY6" fmla="*/ 537253 h 2085400"/>
              <a:gd name="connsiteX7" fmla="*/ 652461 w 4361981"/>
              <a:gd name="connsiteY7" fmla="*/ 338950 h 2085400"/>
              <a:gd name="connsiteX8" fmla="*/ 1772428 w 4361981"/>
              <a:gd name="connsiteY8" fmla="*/ 56997 h 2085400"/>
              <a:gd name="connsiteX9" fmla="*/ 2368684 w 4361981"/>
              <a:gd name="connsiteY9" fmla="*/ 43659 h 2085400"/>
              <a:gd name="connsiteX10" fmla="*/ 2667932 w 4361981"/>
              <a:gd name="connsiteY10" fmla="*/ 216899 h 2085400"/>
              <a:gd name="connsiteX11" fmla="*/ 2819383 w 4361981"/>
              <a:gd name="connsiteY11" fmla="*/ 204702 h 2085400"/>
              <a:gd name="connsiteX12" fmla="*/ 3106405 w 4361981"/>
              <a:gd name="connsiteY12" fmla="*/ 202756 h 2085400"/>
              <a:gd name="connsiteX13" fmla="*/ 3355613 w 4361981"/>
              <a:gd name="connsiteY13" fmla="*/ 554800 h 2085400"/>
              <a:gd name="connsiteX14" fmla="*/ 3524463 w 4361981"/>
              <a:gd name="connsiteY14" fmla="*/ 897725 h 2085400"/>
              <a:gd name="connsiteX15" fmla="*/ 3774023 w 4361981"/>
              <a:gd name="connsiteY15" fmla="*/ 1223453 h 2085400"/>
              <a:gd name="connsiteX16" fmla="*/ 4025431 w 4361981"/>
              <a:gd name="connsiteY16" fmla="*/ 1477340 h 2085400"/>
              <a:gd name="connsiteX17" fmla="*/ 4234981 w 4361981"/>
              <a:gd name="connsiteY17" fmla="*/ 1604340 h 2085400"/>
              <a:gd name="connsiteX18" fmla="*/ 4361981 w 4361981"/>
              <a:gd name="connsiteY18" fmla="*/ 1636090 h 2085400"/>
              <a:gd name="connsiteX19" fmla="*/ 2507781 w 4361981"/>
              <a:gd name="connsiteY19" fmla="*/ 2048840 h 2085400"/>
              <a:gd name="connsiteX0" fmla="*/ 2507781 w 4361981"/>
              <a:gd name="connsiteY0" fmla="*/ 2048840 h 2085400"/>
              <a:gd name="connsiteX1" fmla="*/ 1840143 w 4361981"/>
              <a:gd name="connsiteY1" fmla="*/ 2037694 h 2085400"/>
              <a:gd name="connsiteX2" fmla="*/ 1212381 w 4361981"/>
              <a:gd name="connsiteY2" fmla="*/ 1883740 h 2085400"/>
              <a:gd name="connsiteX3" fmla="*/ 608749 w 4361981"/>
              <a:gd name="connsiteY3" fmla="*/ 1613928 h 2085400"/>
              <a:gd name="connsiteX4" fmla="*/ 326011 w 4361981"/>
              <a:gd name="connsiteY4" fmla="*/ 1122019 h 2085400"/>
              <a:gd name="connsiteX5" fmla="*/ 11862 w 4361981"/>
              <a:gd name="connsiteY5" fmla="*/ 824086 h 2085400"/>
              <a:gd name="connsiteX6" fmla="*/ 254841 w 4361981"/>
              <a:gd name="connsiteY6" fmla="*/ 537253 h 2085400"/>
              <a:gd name="connsiteX7" fmla="*/ 652461 w 4361981"/>
              <a:gd name="connsiteY7" fmla="*/ 338950 h 2085400"/>
              <a:gd name="connsiteX8" fmla="*/ 1791478 w 4361981"/>
              <a:gd name="connsiteY8" fmla="*/ 80809 h 2085400"/>
              <a:gd name="connsiteX9" fmla="*/ 2368684 w 4361981"/>
              <a:gd name="connsiteY9" fmla="*/ 43659 h 2085400"/>
              <a:gd name="connsiteX10" fmla="*/ 2667932 w 4361981"/>
              <a:gd name="connsiteY10" fmla="*/ 216899 h 2085400"/>
              <a:gd name="connsiteX11" fmla="*/ 2819383 w 4361981"/>
              <a:gd name="connsiteY11" fmla="*/ 204702 h 2085400"/>
              <a:gd name="connsiteX12" fmla="*/ 3106405 w 4361981"/>
              <a:gd name="connsiteY12" fmla="*/ 202756 h 2085400"/>
              <a:gd name="connsiteX13" fmla="*/ 3355613 w 4361981"/>
              <a:gd name="connsiteY13" fmla="*/ 554800 h 2085400"/>
              <a:gd name="connsiteX14" fmla="*/ 3524463 w 4361981"/>
              <a:gd name="connsiteY14" fmla="*/ 897725 h 2085400"/>
              <a:gd name="connsiteX15" fmla="*/ 3774023 w 4361981"/>
              <a:gd name="connsiteY15" fmla="*/ 1223453 h 2085400"/>
              <a:gd name="connsiteX16" fmla="*/ 4025431 w 4361981"/>
              <a:gd name="connsiteY16" fmla="*/ 1477340 h 2085400"/>
              <a:gd name="connsiteX17" fmla="*/ 4234981 w 4361981"/>
              <a:gd name="connsiteY17" fmla="*/ 1604340 h 2085400"/>
              <a:gd name="connsiteX18" fmla="*/ 4361981 w 4361981"/>
              <a:gd name="connsiteY18" fmla="*/ 1636090 h 2085400"/>
              <a:gd name="connsiteX19" fmla="*/ 2507781 w 4361981"/>
              <a:gd name="connsiteY19" fmla="*/ 2048840 h 2085400"/>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444884 w 4361981"/>
              <a:gd name="connsiteY9" fmla="*/ 52447 h 2056088"/>
              <a:gd name="connsiteX10" fmla="*/ 2667932 w 4361981"/>
              <a:gd name="connsiteY10" fmla="*/ 187587 h 2056088"/>
              <a:gd name="connsiteX11" fmla="*/ 2819383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444884 w 4361981"/>
              <a:gd name="connsiteY9" fmla="*/ 52447 h 2056088"/>
              <a:gd name="connsiteX10" fmla="*/ 2667932 w 4361981"/>
              <a:gd name="connsiteY10" fmla="*/ 187587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444884 w 4361981"/>
              <a:gd name="connsiteY9" fmla="*/ 52447 h 2056088"/>
              <a:gd name="connsiteX10" fmla="*/ 2667932 w 4361981"/>
              <a:gd name="connsiteY10" fmla="*/ 187587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444884 w 4361981"/>
              <a:gd name="connsiteY9" fmla="*/ 52447 h 2056088"/>
              <a:gd name="connsiteX10" fmla="*/ 2667932 w 4361981"/>
              <a:gd name="connsiteY10" fmla="*/ 187587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444884 w 4361981"/>
              <a:gd name="connsiteY9" fmla="*/ 52447 h 2056088"/>
              <a:gd name="connsiteX10" fmla="*/ 2498831 w 4361981"/>
              <a:gd name="connsiteY10" fmla="*/ 200113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66388 w 4361981"/>
              <a:gd name="connsiteY9" fmla="*/ 46184 h 2056088"/>
              <a:gd name="connsiteX10" fmla="*/ 2498831 w 4361981"/>
              <a:gd name="connsiteY10" fmla="*/ 200113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16284 w 4361981"/>
              <a:gd name="connsiteY9" fmla="*/ 46184 h 2056088"/>
              <a:gd name="connsiteX10" fmla="*/ 2498831 w 4361981"/>
              <a:gd name="connsiteY10" fmla="*/ 200113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498831 w 4361981"/>
              <a:gd name="connsiteY10" fmla="*/ 200113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498831 w 4361981"/>
              <a:gd name="connsiteY10" fmla="*/ 200113 h 2056088"/>
              <a:gd name="connsiteX11" fmla="*/ 3017027 w 4361981"/>
              <a:gd name="connsiteY11" fmla="*/ 175390 h 2056088"/>
              <a:gd name="connsiteX12" fmla="*/ 3106405 w 4361981"/>
              <a:gd name="connsiteY12" fmla="*/ 173444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498831 w 4361981"/>
              <a:gd name="connsiteY10" fmla="*/ 200113 h 2056088"/>
              <a:gd name="connsiteX11" fmla="*/ 3017027 w 4361981"/>
              <a:gd name="connsiteY11" fmla="*/ 175390 h 2056088"/>
              <a:gd name="connsiteX12" fmla="*/ 3165904 w 4361981"/>
              <a:gd name="connsiteY12" fmla="*/ 232943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498831 w 4361981"/>
              <a:gd name="connsiteY10" fmla="*/ 200113 h 2056088"/>
              <a:gd name="connsiteX11" fmla="*/ 3060868 w 4361981"/>
              <a:gd name="connsiteY11" fmla="*/ 234889 h 2056088"/>
              <a:gd name="connsiteX12" fmla="*/ 3165904 w 4361981"/>
              <a:gd name="connsiteY12" fmla="*/ 232943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818245 w 4361981"/>
              <a:gd name="connsiteY10" fmla="*/ 225165 h 2056088"/>
              <a:gd name="connsiteX11" fmla="*/ 3060868 w 4361981"/>
              <a:gd name="connsiteY11" fmla="*/ 234889 h 2056088"/>
              <a:gd name="connsiteX12" fmla="*/ 3165904 w 4361981"/>
              <a:gd name="connsiteY12" fmla="*/ 232943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9528 h 2056088"/>
              <a:gd name="connsiteX1" fmla="*/ 1840143 w 4361981"/>
              <a:gd name="connsiteY1" fmla="*/ 2008382 h 2056088"/>
              <a:gd name="connsiteX2" fmla="*/ 1212381 w 4361981"/>
              <a:gd name="connsiteY2" fmla="*/ 1854428 h 2056088"/>
              <a:gd name="connsiteX3" fmla="*/ 608749 w 4361981"/>
              <a:gd name="connsiteY3" fmla="*/ 1584616 h 2056088"/>
              <a:gd name="connsiteX4" fmla="*/ 326011 w 4361981"/>
              <a:gd name="connsiteY4" fmla="*/ 1092707 h 2056088"/>
              <a:gd name="connsiteX5" fmla="*/ 11862 w 4361981"/>
              <a:gd name="connsiteY5" fmla="*/ 794774 h 2056088"/>
              <a:gd name="connsiteX6" fmla="*/ 254841 w 4361981"/>
              <a:gd name="connsiteY6" fmla="*/ 507941 h 2056088"/>
              <a:gd name="connsiteX7" fmla="*/ 652461 w 4361981"/>
              <a:gd name="connsiteY7" fmla="*/ 309638 h 2056088"/>
              <a:gd name="connsiteX8" fmla="*/ 1791478 w 4361981"/>
              <a:gd name="connsiteY8" fmla="*/ 51497 h 2056088"/>
              <a:gd name="connsiteX9" fmla="*/ 2282046 w 4361981"/>
              <a:gd name="connsiteY9" fmla="*/ 64973 h 2056088"/>
              <a:gd name="connsiteX10" fmla="*/ 2403307 w 4361981"/>
              <a:gd name="connsiteY10" fmla="*/ 378846 h 2056088"/>
              <a:gd name="connsiteX11" fmla="*/ 3060868 w 4361981"/>
              <a:gd name="connsiteY11" fmla="*/ 234889 h 2056088"/>
              <a:gd name="connsiteX12" fmla="*/ 3165904 w 4361981"/>
              <a:gd name="connsiteY12" fmla="*/ 232943 h 2056088"/>
              <a:gd name="connsiteX13" fmla="*/ 3355613 w 4361981"/>
              <a:gd name="connsiteY13" fmla="*/ 525488 h 2056088"/>
              <a:gd name="connsiteX14" fmla="*/ 3524463 w 4361981"/>
              <a:gd name="connsiteY14" fmla="*/ 868413 h 2056088"/>
              <a:gd name="connsiteX15" fmla="*/ 3774023 w 4361981"/>
              <a:gd name="connsiteY15" fmla="*/ 1194141 h 2056088"/>
              <a:gd name="connsiteX16" fmla="*/ 4025431 w 4361981"/>
              <a:gd name="connsiteY16" fmla="*/ 1448028 h 2056088"/>
              <a:gd name="connsiteX17" fmla="*/ 4234981 w 4361981"/>
              <a:gd name="connsiteY17" fmla="*/ 1575028 h 2056088"/>
              <a:gd name="connsiteX18" fmla="*/ 4361981 w 4361981"/>
              <a:gd name="connsiteY18" fmla="*/ 1606778 h 2056088"/>
              <a:gd name="connsiteX19" fmla="*/ 2507781 w 4361981"/>
              <a:gd name="connsiteY19" fmla="*/ 2019528 h 2056088"/>
              <a:gd name="connsiteX0" fmla="*/ 2507781 w 4361981"/>
              <a:gd name="connsiteY0" fmla="*/ 2012809 h 2049369"/>
              <a:gd name="connsiteX1" fmla="*/ 1840143 w 4361981"/>
              <a:gd name="connsiteY1" fmla="*/ 2001663 h 2049369"/>
              <a:gd name="connsiteX2" fmla="*/ 1212381 w 4361981"/>
              <a:gd name="connsiteY2" fmla="*/ 1847709 h 2049369"/>
              <a:gd name="connsiteX3" fmla="*/ 608749 w 4361981"/>
              <a:gd name="connsiteY3" fmla="*/ 1577897 h 2049369"/>
              <a:gd name="connsiteX4" fmla="*/ 326011 w 4361981"/>
              <a:gd name="connsiteY4" fmla="*/ 1085988 h 2049369"/>
              <a:gd name="connsiteX5" fmla="*/ 11862 w 4361981"/>
              <a:gd name="connsiteY5" fmla="*/ 788055 h 2049369"/>
              <a:gd name="connsiteX6" fmla="*/ 254841 w 4361981"/>
              <a:gd name="connsiteY6" fmla="*/ 501222 h 2049369"/>
              <a:gd name="connsiteX7" fmla="*/ 652461 w 4361981"/>
              <a:gd name="connsiteY7" fmla="*/ 302919 h 2049369"/>
              <a:gd name="connsiteX8" fmla="*/ 1791478 w 4361981"/>
              <a:gd name="connsiteY8" fmla="*/ 44778 h 2049369"/>
              <a:gd name="connsiteX9" fmla="*/ 2033579 w 4361981"/>
              <a:gd name="connsiteY9" fmla="*/ 141828 h 2049369"/>
              <a:gd name="connsiteX10" fmla="*/ 2282046 w 4361981"/>
              <a:gd name="connsiteY10" fmla="*/ 58254 h 2049369"/>
              <a:gd name="connsiteX11" fmla="*/ 2403307 w 4361981"/>
              <a:gd name="connsiteY11" fmla="*/ 372127 h 2049369"/>
              <a:gd name="connsiteX12" fmla="*/ 3060868 w 4361981"/>
              <a:gd name="connsiteY12" fmla="*/ 228170 h 2049369"/>
              <a:gd name="connsiteX13" fmla="*/ 3165904 w 4361981"/>
              <a:gd name="connsiteY13" fmla="*/ 226224 h 2049369"/>
              <a:gd name="connsiteX14" fmla="*/ 3355613 w 4361981"/>
              <a:gd name="connsiteY14" fmla="*/ 518769 h 2049369"/>
              <a:gd name="connsiteX15" fmla="*/ 3524463 w 4361981"/>
              <a:gd name="connsiteY15" fmla="*/ 861694 h 2049369"/>
              <a:gd name="connsiteX16" fmla="*/ 3774023 w 4361981"/>
              <a:gd name="connsiteY16" fmla="*/ 1187422 h 2049369"/>
              <a:gd name="connsiteX17" fmla="*/ 4025431 w 4361981"/>
              <a:gd name="connsiteY17" fmla="*/ 1441309 h 2049369"/>
              <a:gd name="connsiteX18" fmla="*/ 4234981 w 4361981"/>
              <a:gd name="connsiteY18" fmla="*/ 1568309 h 2049369"/>
              <a:gd name="connsiteX19" fmla="*/ 4361981 w 4361981"/>
              <a:gd name="connsiteY19" fmla="*/ 1600059 h 2049369"/>
              <a:gd name="connsiteX20" fmla="*/ 2507781 w 4361981"/>
              <a:gd name="connsiteY20" fmla="*/ 2012809 h 2049369"/>
              <a:gd name="connsiteX0" fmla="*/ 2507781 w 4361981"/>
              <a:gd name="connsiteY0" fmla="*/ 2012809 h 2049369"/>
              <a:gd name="connsiteX1" fmla="*/ 1840143 w 4361981"/>
              <a:gd name="connsiteY1" fmla="*/ 2001663 h 2049369"/>
              <a:gd name="connsiteX2" fmla="*/ 1212381 w 4361981"/>
              <a:gd name="connsiteY2" fmla="*/ 1847709 h 2049369"/>
              <a:gd name="connsiteX3" fmla="*/ 608749 w 4361981"/>
              <a:gd name="connsiteY3" fmla="*/ 1577897 h 2049369"/>
              <a:gd name="connsiteX4" fmla="*/ 326011 w 4361981"/>
              <a:gd name="connsiteY4" fmla="*/ 1085988 h 2049369"/>
              <a:gd name="connsiteX5" fmla="*/ 11862 w 4361981"/>
              <a:gd name="connsiteY5" fmla="*/ 788055 h 2049369"/>
              <a:gd name="connsiteX6" fmla="*/ 254841 w 4361981"/>
              <a:gd name="connsiteY6" fmla="*/ 501222 h 2049369"/>
              <a:gd name="connsiteX7" fmla="*/ 652461 w 4361981"/>
              <a:gd name="connsiteY7" fmla="*/ 302919 h 2049369"/>
              <a:gd name="connsiteX8" fmla="*/ 1791478 w 4361981"/>
              <a:gd name="connsiteY8" fmla="*/ 44778 h 2049369"/>
              <a:gd name="connsiteX9" fmla="*/ 2033579 w 4361981"/>
              <a:gd name="connsiteY9" fmla="*/ 141828 h 2049369"/>
              <a:gd name="connsiteX10" fmla="*/ 2282046 w 4361981"/>
              <a:gd name="connsiteY10" fmla="*/ 219619 h 2049369"/>
              <a:gd name="connsiteX11" fmla="*/ 2403307 w 4361981"/>
              <a:gd name="connsiteY11" fmla="*/ 372127 h 2049369"/>
              <a:gd name="connsiteX12" fmla="*/ 3060868 w 4361981"/>
              <a:gd name="connsiteY12" fmla="*/ 228170 h 2049369"/>
              <a:gd name="connsiteX13" fmla="*/ 3165904 w 4361981"/>
              <a:gd name="connsiteY13" fmla="*/ 226224 h 2049369"/>
              <a:gd name="connsiteX14" fmla="*/ 3355613 w 4361981"/>
              <a:gd name="connsiteY14" fmla="*/ 518769 h 2049369"/>
              <a:gd name="connsiteX15" fmla="*/ 3524463 w 4361981"/>
              <a:gd name="connsiteY15" fmla="*/ 861694 h 2049369"/>
              <a:gd name="connsiteX16" fmla="*/ 3774023 w 4361981"/>
              <a:gd name="connsiteY16" fmla="*/ 1187422 h 2049369"/>
              <a:gd name="connsiteX17" fmla="*/ 4025431 w 4361981"/>
              <a:gd name="connsiteY17" fmla="*/ 1441309 h 2049369"/>
              <a:gd name="connsiteX18" fmla="*/ 4234981 w 4361981"/>
              <a:gd name="connsiteY18" fmla="*/ 1568309 h 2049369"/>
              <a:gd name="connsiteX19" fmla="*/ 4361981 w 4361981"/>
              <a:gd name="connsiteY19" fmla="*/ 1600059 h 2049369"/>
              <a:gd name="connsiteX20" fmla="*/ 2507781 w 4361981"/>
              <a:gd name="connsiteY20" fmla="*/ 2012809 h 2049369"/>
              <a:gd name="connsiteX0" fmla="*/ 2507781 w 4361981"/>
              <a:gd name="connsiteY0" fmla="*/ 1920600 h 1957160"/>
              <a:gd name="connsiteX1" fmla="*/ 1840143 w 4361981"/>
              <a:gd name="connsiteY1" fmla="*/ 1909454 h 1957160"/>
              <a:gd name="connsiteX2" fmla="*/ 1212381 w 4361981"/>
              <a:gd name="connsiteY2" fmla="*/ 1755500 h 1957160"/>
              <a:gd name="connsiteX3" fmla="*/ 608749 w 4361981"/>
              <a:gd name="connsiteY3" fmla="*/ 1485688 h 1957160"/>
              <a:gd name="connsiteX4" fmla="*/ 326011 w 4361981"/>
              <a:gd name="connsiteY4" fmla="*/ 993779 h 1957160"/>
              <a:gd name="connsiteX5" fmla="*/ 11862 w 4361981"/>
              <a:gd name="connsiteY5" fmla="*/ 695846 h 1957160"/>
              <a:gd name="connsiteX6" fmla="*/ 254841 w 4361981"/>
              <a:gd name="connsiteY6" fmla="*/ 409013 h 1957160"/>
              <a:gd name="connsiteX7" fmla="*/ 652461 w 4361981"/>
              <a:gd name="connsiteY7" fmla="*/ 210710 h 1957160"/>
              <a:gd name="connsiteX8" fmla="*/ 1776110 w 4361981"/>
              <a:gd name="connsiteY8" fmla="*/ 44778 h 1957160"/>
              <a:gd name="connsiteX9" fmla="*/ 2033579 w 4361981"/>
              <a:gd name="connsiteY9" fmla="*/ 49619 h 1957160"/>
              <a:gd name="connsiteX10" fmla="*/ 2282046 w 4361981"/>
              <a:gd name="connsiteY10" fmla="*/ 127410 h 1957160"/>
              <a:gd name="connsiteX11" fmla="*/ 2403307 w 4361981"/>
              <a:gd name="connsiteY11" fmla="*/ 279918 h 1957160"/>
              <a:gd name="connsiteX12" fmla="*/ 3060868 w 4361981"/>
              <a:gd name="connsiteY12" fmla="*/ 135961 h 1957160"/>
              <a:gd name="connsiteX13" fmla="*/ 3165904 w 4361981"/>
              <a:gd name="connsiteY13" fmla="*/ 134015 h 1957160"/>
              <a:gd name="connsiteX14" fmla="*/ 3355613 w 4361981"/>
              <a:gd name="connsiteY14" fmla="*/ 426560 h 1957160"/>
              <a:gd name="connsiteX15" fmla="*/ 3524463 w 4361981"/>
              <a:gd name="connsiteY15" fmla="*/ 769485 h 1957160"/>
              <a:gd name="connsiteX16" fmla="*/ 3774023 w 4361981"/>
              <a:gd name="connsiteY16" fmla="*/ 1095213 h 1957160"/>
              <a:gd name="connsiteX17" fmla="*/ 4025431 w 4361981"/>
              <a:gd name="connsiteY17" fmla="*/ 1349100 h 1957160"/>
              <a:gd name="connsiteX18" fmla="*/ 4234981 w 4361981"/>
              <a:gd name="connsiteY18" fmla="*/ 1476100 h 1957160"/>
              <a:gd name="connsiteX19" fmla="*/ 4361981 w 4361981"/>
              <a:gd name="connsiteY19" fmla="*/ 1507850 h 1957160"/>
              <a:gd name="connsiteX20" fmla="*/ 2507781 w 4361981"/>
              <a:gd name="connsiteY20" fmla="*/ 1920600 h 1957160"/>
              <a:gd name="connsiteX0" fmla="*/ 2507781 w 4361981"/>
              <a:gd name="connsiteY0" fmla="*/ 1920600 h 1957160"/>
              <a:gd name="connsiteX1" fmla="*/ 1840143 w 4361981"/>
              <a:gd name="connsiteY1" fmla="*/ 1909454 h 1957160"/>
              <a:gd name="connsiteX2" fmla="*/ 1212381 w 4361981"/>
              <a:gd name="connsiteY2" fmla="*/ 1755500 h 1957160"/>
              <a:gd name="connsiteX3" fmla="*/ 608749 w 4361981"/>
              <a:gd name="connsiteY3" fmla="*/ 1485688 h 1957160"/>
              <a:gd name="connsiteX4" fmla="*/ 326011 w 4361981"/>
              <a:gd name="connsiteY4" fmla="*/ 993779 h 1957160"/>
              <a:gd name="connsiteX5" fmla="*/ 11862 w 4361981"/>
              <a:gd name="connsiteY5" fmla="*/ 695846 h 1957160"/>
              <a:gd name="connsiteX6" fmla="*/ 254841 w 4361981"/>
              <a:gd name="connsiteY6" fmla="*/ 409013 h 1957160"/>
              <a:gd name="connsiteX7" fmla="*/ 652461 w 4361981"/>
              <a:gd name="connsiteY7" fmla="*/ 210710 h 1957160"/>
              <a:gd name="connsiteX8" fmla="*/ 1776110 w 4361981"/>
              <a:gd name="connsiteY8" fmla="*/ 44778 h 1957160"/>
              <a:gd name="connsiteX9" fmla="*/ 2033579 w 4361981"/>
              <a:gd name="connsiteY9" fmla="*/ 49619 h 1957160"/>
              <a:gd name="connsiteX10" fmla="*/ 2282046 w 4361981"/>
              <a:gd name="connsiteY10" fmla="*/ 127410 h 1957160"/>
              <a:gd name="connsiteX11" fmla="*/ 2403307 w 4361981"/>
              <a:gd name="connsiteY11" fmla="*/ 279918 h 1957160"/>
              <a:gd name="connsiteX12" fmla="*/ 3060868 w 4361981"/>
              <a:gd name="connsiteY12" fmla="*/ 135961 h 1957160"/>
              <a:gd name="connsiteX13" fmla="*/ 3355613 w 4361981"/>
              <a:gd name="connsiteY13" fmla="*/ 426560 h 1957160"/>
              <a:gd name="connsiteX14" fmla="*/ 3524463 w 4361981"/>
              <a:gd name="connsiteY14" fmla="*/ 769485 h 1957160"/>
              <a:gd name="connsiteX15" fmla="*/ 3774023 w 4361981"/>
              <a:gd name="connsiteY15" fmla="*/ 1095213 h 1957160"/>
              <a:gd name="connsiteX16" fmla="*/ 4025431 w 4361981"/>
              <a:gd name="connsiteY16" fmla="*/ 1349100 h 1957160"/>
              <a:gd name="connsiteX17" fmla="*/ 4234981 w 4361981"/>
              <a:gd name="connsiteY17" fmla="*/ 1476100 h 1957160"/>
              <a:gd name="connsiteX18" fmla="*/ 4361981 w 4361981"/>
              <a:gd name="connsiteY18" fmla="*/ 1507850 h 1957160"/>
              <a:gd name="connsiteX19" fmla="*/ 2507781 w 4361981"/>
              <a:gd name="connsiteY19" fmla="*/ 1920600 h 1957160"/>
              <a:gd name="connsiteX0" fmla="*/ 2507781 w 4361981"/>
              <a:gd name="connsiteY0" fmla="*/ 1920600 h 1957160"/>
              <a:gd name="connsiteX1" fmla="*/ 1840143 w 4361981"/>
              <a:gd name="connsiteY1" fmla="*/ 1909454 h 1957160"/>
              <a:gd name="connsiteX2" fmla="*/ 1212381 w 4361981"/>
              <a:gd name="connsiteY2" fmla="*/ 1755500 h 1957160"/>
              <a:gd name="connsiteX3" fmla="*/ 608749 w 4361981"/>
              <a:gd name="connsiteY3" fmla="*/ 1485688 h 1957160"/>
              <a:gd name="connsiteX4" fmla="*/ 326011 w 4361981"/>
              <a:gd name="connsiteY4" fmla="*/ 993779 h 1957160"/>
              <a:gd name="connsiteX5" fmla="*/ 11862 w 4361981"/>
              <a:gd name="connsiteY5" fmla="*/ 695846 h 1957160"/>
              <a:gd name="connsiteX6" fmla="*/ 254841 w 4361981"/>
              <a:gd name="connsiteY6" fmla="*/ 409013 h 1957160"/>
              <a:gd name="connsiteX7" fmla="*/ 652461 w 4361981"/>
              <a:gd name="connsiteY7" fmla="*/ 210710 h 1957160"/>
              <a:gd name="connsiteX8" fmla="*/ 1776110 w 4361981"/>
              <a:gd name="connsiteY8" fmla="*/ 44778 h 1957160"/>
              <a:gd name="connsiteX9" fmla="*/ 2033579 w 4361981"/>
              <a:gd name="connsiteY9" fmla="*/ 49619 h 1957160"/>
              <a:gd name="connsiteX10" fmla="*/ 2282046 w 4361981"/>
              <a:gd name="connsiteY10" fmla="*/ 127410 h 1957160"/>
              <a:gd name="connsiteX11" fmla="*/ 2403307 w 4361981"/>
              <a:gd name="connsiteY11" fmla="*/ 279918 h 1957160"/>
              <a:gd name="connsiteX12" fmla="*/ 3355613 w 4361981"/>
              <a:gd name="connsiteY12" fmla="*/ 426560 h 1957160"/>
              <a:gd name="connsiteX13" fmla="*/ 3524463 w 4361981"/>
              <a:gd name="connsiteY13" fmla="*/ 769485 h 1957160"/>
              <a:gd name="connsiteX14" fmla="*/ 3774023 w 4361981"/>
              <a:gd name="connsiteY14" fmla="*/ 1095213 h 1957160"/>
              <a:gd name="connsiteX15" fmla="*/ 4025431 w 4361981"/>
              <a:gd name="connsiteY15" fmla="*/ 1349100 h 1957160"/>
              <a:gd name="connsiteX16" fmla="*/ 4234981 w 4361981"/>
              <a:gd name="connsiteY16" fmla="*/ 1476100 h 1957160"/>
              <a:gd name="connsiteX17" fmla="*/ 4361981 w 4361981"/>
              <a:gd name="connsiteY17" fmla="*/ 1507850 h 1957160"/>
              <a:gd name="connsiteX18" fmla="*/ 2507781 w 4361981"/>
              <a:gd name="connsiteY18" fmla="*/ 1920600 h 1957160"/>
              <a:gd name="connsiteX0" fmla="*/ 2507781 w 4361981"/>
              <a:gd name="connsiteY0" fmla="*/ 1920600 h 1957160"/>
              <a:gd name="connsiteX1" fmla="*/ 1840143 w 4361981"/>
              <a:gd name="connsiteY1" fmla="*/ 1909454 h 1957160"/>
              <a:gd name="connsiteX2" fmla="*/ 1212381 w 4361981"/>
              <a:gd name="connsiteY2" fmla="*/ 1755500 h 1957160"/>
              <a:gd name="connsiteX3" fmla="*/ 608749 w 4361981"/>
              <a:gd name="connsiteY3" fmla="*/ 1485688 h 1957160"/>
              <a:gd name="connsiteX4" fmla="*/ 326011 w 4361981"/>
              <a:gd name="connsiteY4" fmla="*/ 993779 h 1957160"/>
              <a:gd name="connsiteX5" fmla="*/ 11862 w 4361981"/>
              <a:gd name="connsiteY5" fmla="*/ 695846 h 1957160"/>
              <a:gd name="connsiteX6" fmla="*/ 254841 w 4361981"/>
              <a:gd name="connsiteY6" fmla="*/ 409013 h 1957160"/>
              <a:gd name="connsiteX7" fmla="*/ 652461 w 4361981"/>
              <a:gd name="connsiteY7" fmla="*/ 210710 h 1957160"/>
              <a:gd name="connsiteX8" fmla="*/ 1776110 w 4361981"/>
              <a:gd name="connsiteY8" fmla="*/ 44778 h 1957160"/>
              <a:gd name="connsiteX9" fmla="*/ 2033579 w 4361981"/>
              <a:gd name="connsiteY9" fmla="*/ 49619 h 1957160"/>
              <a:gd name="connsiteX10" fmla="*/ 2282046 w 4361981"/>
              <a:gd name="connsiteY10" fmla="*/ 127410 h 1957160"/>
              <a:gd name="connsiteX11" fmla="*/ 2403307 w 4361981"/>
              <a:gd name="connsiteY11" fmla="*/ 279918 h 1957160"/>
              <a:gd name="connsiteX12" fmla="*/ 3355613 w 4361981"/>
              <a:gd name="connsiteY12" fmla="*/ 426560 h 1957160"/>
              <a:gd name="connsiteX13" fmla="*/ 3524463 w 4361981"/>
              <a:gd name="connsiteY13" fmla="*/ 769485 h 1957160"/>
              <a:gd name="connsiteX14" fmla="*/ 3774023 w 4361981"/>
              <a:gd name="connsiteY14" fmla="*/ 1095213 h 1957160"/>
              <a:gd name="connsiteX15" fmla="*/ 4025431 w 4361981"/>
              <a:gd name="connsiteY15" fmla="*/ 1349100 h 1957160"/>
              <a:gd name="connsiteX16" fmla="*/ 4234981 w 4361981"/>
              <a:gd name="connsiteY16" fmla="*/ 1476100 h 1957160"/>
              <a:gd name="connsiteX17" fmla="*/ 4361981 w 4361981"/>
              <a:gd name="connsiteY17" fmla="*/ 1507850 h 1957160"/>
              <a:gd name="connsiteX18" fmla="*/ 2507781 w 4361981"/>
              <a:gd name="connsiteY18" fmla="*/ 1920600 h 1957160"/>
              <a:gd name="connsiteX0" fmla="*/ 2692198 w 4546398"/>
              <a:gd name="connsiteY0" fmla="*/ 1920600 h 1957160"/>
              <a:gd name="connsiteX1" fmla="*/ 2024560 w 4546398"/>
              <a:gd name="connsiteY1" fmla="*/ 1909454 h 1957160"/>
              <a:gd name="connsiteX2" fmla="*/ 1396798 w 4546398"/>
              <a:gd name="connsiteY2" fmla="*/ 1755500 h 1957160"/>
              <a:gd name="connsiteX3" fmla="*/ 793166 w 4546398"/>
              <a:gd name="connsiteY3" fmla="*/ 1485688 h 1957160"/>
              <a:gd name="connsiteX4" fmla="*/ 510428 w 4546398"/>
              <a:gd name="connsiteY4" fmla="*/ 993779 h 1957160"/>
              <a:gd name="connsiteX5" fmla="*/ 11862 w 4546398"/>
              <a:gd name="connsiteY5" fmla="*/ 642057 h 1957160"/>
              <a:gd name="connsiteX6" fmla="*/ 439258 w 4546398"/>
              <a:gd name="connsiteY6" fmla="*/ 409013 h 1957160"/>
              <a:gd name="connsiteX7" fmla="*/ 836878 w 4546398"/>
              <a:gd name="connsiteY7" fmla="*/ 210710 h 1957160"/>
              <a:gd name="connsiteX8" fmla="*/ 1960527 w 4546398"/>
              <a:gd name="connsiteY8" fmla="*/ 44778 h 1957160"/>
              <a:gd name="connsiteX9" fmla="*/ 2217996 w 4546398"/>
              <a:gd name="connsiteY9" fmla="*/ 49619 h 1957160"/>
              <a:gd name="connsiteX10" fmla="*/ 2466463 w 4546398"/>
              <a:gd name="connsiteY10" fmla="*/ 127410 h 1957160"/>
              <a:gd name="connsiteX11" fmla="*/ 2587724 w 4546398"/>
              <a:gd name="connsiteY11" fmla="*/ 279918 h 1957160"/>
              <a:gd name="connsiteX12" fmla="*/ 3540030 w 4546398"/>
              <a:gd name="connsiteY12" fmla="*/ 426560 h 1957160"/>
              <a:gd name="connsiteX13" fmla="*/ 3708880 w 4546398"/>
              <a:gd name="connsiteY13" fmla="*/ 769485 h 1957160"/>
              <a:gd name="connsiteX14" fmla="*/ 3958440 w 4546398"/>
              <a:gd name="connsiteY14" fmla="*/ 1095213 h 1957160"/>
              <a:gd name="connsiteX15" fmla="*/ 4209848 w 4546398"/>
              <a:gd name="connsiteY15" fmla="*/ 1349100 h 1957160"/>
              <a:gd name="connsiteX16" fmla="*/ 4419398 w 4546398"/>
              <a:gd name="connsiteY16" fmla="*/ 1476100 h 1957160"/>
              <a:gd name="connsiteX17" fmla="*/ 4546398 w 4546398"/>
              <a:gd name="connsiteY17" fmla="*/ 1507850 h 1957160"/>
              <a:gd name="connsiteX18" fmla="*/ 2692198 w 4546398"/>
              <a:gd name="connsiteY18" fmla="*/ 1920600 h 1957160"/>
              <a:gd name="connsiteX0" fmla="*/ 2708846 w 4563046"/>
              <a:gd name="connsiteY0" fmla="*/ 1920600 h 1957160"/>
              <a:gd name="connsiteX1" fmla="*/ 2041208 w 4563046"/>
              <a:gd name="connsiteY1" fmla="*/ 1909454 h 1957160"/>
              <a:gd name="connsiteX2" fmla="*/ 1413446 w 4563046"/>
              <a:gd name="connsiteY2" fmla="*/ 1755500 h 1957160"/>
              <a:gd name="connsiteX3" fmla="*/ 809814 w 4563046"/>
              <a:gd name="connsiteY3" fmla="*/ 1485688 h 1957160"/>
              <a:gd name="connsiteX4" fmla="*/ 527076 w 4563046"/>
              <a:gd name="connsiteY4" fmla="*/ 993779 h 1957160"/>
              <a:gd name="connsiteX5" fmla="*/ 28510 w 4563046"/>
              <a:gd name="connsiteY5" fmla="*/ 642057 h 1957160"/>
              <a:gd name="connsiteX6" fmla="*/ 356014 w 4563046"/>
              <a:gd name="connsiteY6" fmla="*/ 293753 h 1957160"/>
              <a:gd name="connsiteX7" fmla="*/ 853526 w 4563046"/>
              <a:gd name="connsiteY7" fmla="*/ 210710 h 1957160"/>
              <a:gd name="connsiteX8" fmla="*/ 1977175 w 4563046"/>
              <a:gd name="connsiteY8" fmla="*/ 44778 h 1957160"/>
              <a:gd name="connsiteX9" fmla="*/ 2234644 w 4563046"/>
              <a:gd name="connsiteY9" fmla="*/ 49619 h 1957160"/>
              <a:gd name="connsiteX10" fmla="*/ 2483111 w 4563046"/>
              <a:gd name="connsiteY10" fmla="*/ 127410 h 1957160"/>
              <a:gd name="connsiteX11" fmla="*/ 2604372 w 4563046"/>
              <a:gd name="connsiteY11" fmla="*/ 279918 h 1957160"/>
              <a:gd name="connsiteX12" fmla="*/ 3556678 w 4563046"/>
              <a:gd name="connsiteY12" fmla="*/ 426560 h 1957160"/>
              <a:gd name="connsiteX13" fmla="*/ 3725528 w 4563046"/>
              <a:gd name="connsiteY13" fmla="*/ 769485 h 1957160"/>
              <a:gd name="connsiteX14" fmla="*/ 3975088 w 4563046"/>
              <a:gd name="connsiteY14" fmla="*/ 1095213 h 1957160"/>
              <a:gd name="connsiteX15" fmla="*/ 4226496 w 4563046"/>
              <a:gd name="connsiteY15" fmla="*/ 1349100 h 1957160"/>
              <a:gd name="connsiteX16" fmla="*/ 4436046 w 4563046"/>
              <a:gd name="connsiteY16" fmla="*/ 1476100 h 1957160"/>
              <a:gd name="connsiteX17" fmla="*/ 4563046 w 4563046"/>
              <a:gd name="connsiteY17" fmla="*/ 1507850 h 1957160"/>
              <a:gd name="connsiteX18" fmla="*/ 2708846 w 4563046"/>
              <a:gd name="connsiteY18" fmla="*/ 1920600 h 1957160"/>
              <a:gd name="connsiteX0" fmla="*/ 2708846 w 4563046"/>
              <a:gd name="connsiteY0" fmla="*/ 1920600 h 1957160"/>
              <a:gd name="connsiteX1" fmla="*/ 2041208 w 4563046"/>
              <a:gd name="connsiteY1" fmla="*/ 1909454 h 1957160"/>
              <a:gd name="connsiteX2" fmla="*/ 1413446 w 4563046"/>
              <a:gd name="connsiteY2" fmla="*/ 1755500 h 1957160"/>
              <a:gd name="connsiteX3" fmla="*/ 809814 w 4563046"/>
              <a:gd name="connsiteY3" fmla="*/ 1485688 h 1957160"/>
              <a:gd name="connsiteX4" fmla="*/ 527076 w 4563046"/>
              <a:gd name="connsiteY4" fmla="*/ 993779 h 1957160"/>
              <a:gd name="connsiteX5" fmla="*/ 28510 w 4563046"/>
              <a:gd name="connsiteY5" fmla="*/ 642057 h 1957160"/>
              <a:gd name="connsiteX6" fmla="*/ 356014 w 4563046"/>
              <a:gd name="connsiteY6" fmla="*/ 293753 h 1957160"/>
              <a:gd name="connsiteX7" fmla="*/ 853526 w 4563046"/>
              <a:gd name="connsiteY7" fmla="*/ 210710 h 1957160"/>
              <a:gd name="connsiteX8" fmla="*/ 1977175 w 4563046"/>
              <a:gd name="connsiteY8" fmla="*/ 44778 h 1957160"/>
              <a:gd name="connsiteX9" fmla="*/ 2234644 w 4563046"/>
              <a:gd name="connsiteY9" fmla="*/ 49619 h 1957160"/>
              <a:gd name="connsiteX10" fmla="*/ 2483111 w 4563046"/>
              <a:gd name="connsiteY10" fmla="*/ 127410 h 1957160"/>
              <a:gd name="connsiteX11" fmla="*/ 2604372 w 4563046"/>
              <a:gd name="connsiteY11" fmla="*/ 279918 h 1957160"/>
              <a:gd name="connsiteX12" fmla="*/ 3556678 w 4563046"/>
              <a:gd name="connsiteY12" fmla="*/ 426560 h 1957160"/>
              <a:gd name="connsiteX13" fmla="*/ 3725528 w 4563046"/>
              <a:gd name="connsiteY13" fmla="*/ 769485 h 1957160"/>
              <a:gd name="connsiteX14" fmla="*/ 3975088 w 4563046"/>
              <a:gd name="connsiteY14" fmla="*/ 1095213 h 1957160"/>
              <a:gd name="connsiteX15" fmla="*/ 4226496 w 4563046"/>
              <a:gd name="connsiteY15" fmla="*/ 1349100 h 1957160"/>
              <a:gd name="connsiteX16" fmla="*/ 4436046 w 4563046"/>
              <a:gd name="connsiteY16" fmla="*/ 1476100 h 1957160"/>
              <a:gd name="connsiteX17" fmla="*/ 4563046 w 4563046"/>
              <a:gd name="connsiteY17" fmla="*/ 1507850 h 1957160"/>
              <a:gd name="connsiteX18" fmla="*/ 2708846 w 4563046"/>
              <a:gd name="connsiteY18" fmla="*/ 1920600 h 1957160"/>
              <a:gd name="connsiteX0" fmla="*/ 2708846 w 4563046"/>
              <a:gd name="connsiteY0" fmla="*/ 1920600 h 1957160"/>
              <a:gd name="connsiteX1" fmla="*/ 2041208 w 4563046"/>
              <a:gd name="connsiteY1" fmla="*/ 1909454 h 1957160"/>
              <a:gd name="connsiteX2" fmla="*/ 1413446 w 4563046"/>
              <a:gd name="connsiteY2" fmla="*/ 1755500 h 1957160"/>
              <a:gd name="connsiteX3" fmla="*/ 809814 w 4563046"/>
              <a:gd name="connsiteY3" fmla="*/ 1485688 h 1957160"/>
              <a:gd name="connsiteX4" fmla="*/ 527076 w 4563046"/>
              <a:gd name="connsiteY4" fmla="*/ 993779 h 1957160"/>
              <a:gd name="connsiteX5" fmla="*/ 28510 w 4563046"/>
              <a:gd name="connsiteY5" fmla="*/ 642057 h 1957160"/>
              <a:gd name="connsiteX6" fmla="*/ 356014 w 4563046"/>
              <a:gd name="connsiteY6" fmla="*/ 293753 h 1957160"/>
              <a:gd name="connsiteX7" fmla="*/ 845842 w 4563046"/>
              <a:gd name="connsiteY7" fmla="*/ 172289 h 1957160"/>
              <a:gd name="connsiteX8" fmla="*/ 1977175 w 4563046"/>
              <a:gd name="connsiteY8" fmla="*/ 44778 h 1957160"/>
              <a:gd name="connsiteX9" fmla="*/ 2234644 w 4563046"/>
              <a:gd name="connsiteY9" fmla="*/ 49619 h 1957160"/>
              <a:gd name="connsiteX10" fmla="*/ 2483111 w 4563046"/>
              <a:gd name="connsiteY10" fmla="*/ 127410 h 1957160"/>
              <a:gd name="connsiteX11" fmla="*/ 2604372 w 4563046"/>
              <a:gd name="connsiteY11" fmla="*/ 279918 h 1957160"/>
              <a:gd name="connsiteX12" fmla="*/ 3556678 w 4563046"/>
              <a:gd name="connsiteY12" fmla="*/ 426560 h 1957160"/>
              <a:gd name="connsiteX13" fmla="*/ 3725528 w 4563046"/>
              <a:gd name="connsiteY13" fmla="*/ 769485 h 1957160"/>
              <a:gd name="connsiteX14" fmla="*/ 3975088 w 4563046"/>
              <a:gd name="connsiteY14" fmla="*/ 1095213 h 1957160"/>
              <a:gd name="connsiteX15" fmla="*/ 4226496 w 4563046"/>
              <a:gd name="connsiteY15" fmla="*/ 1349100 h 1957160"/>
              <a:gd name="connsiteX16" fmla="*/ 4436046 w 4563046"/>
              <a:gd name="connsiteY16" fmla="*/ 1476100 h 1957160"/>
              <a:gd name="connsiteX17" fmla="*/ 4563046 w 4563046"/>
              <a:gd name="connsiteY17" fmla="*/ 1507850 h 1957160"/>
              <a:gd name="connsiteX18" fmla="*/ 2708846 w 4563046"/>
              <a:gd name="connsiteY18" fmla="*/ 1920600 h 1957160"/>
              <a:gd name="connsiteX0" fmla="*/ 2708846 w 4563046"/>
              <a:gd name="connsiteY0" fmla="*/ 1997440 h 2034000"/>
              <a:gd name="connsiteX1" fmla="*/ 2041208 w 4563046"/>
              <a:gd name="connsiteY1" fmla="*/ 1986294 h 2034000"/>
              <a:gd name="connsiteX2" fmla="*/ 1413446 w 4563046"/>
              <a:gd name="connsiteY2" fmla="*/ 1832340 h 2034000"/>
              <a:gd name="connsiteX3" fmla="*/ 809814 w 4563046"/>
              <a:gd name="connsiteY3" fmla="*/ 1562528 h 2034000"/>
              <a:gd name="connsiteX4" fmla="*/ 527076 w 4563046"/>
              <a:gd name="connsiteY4" fmla="*/ 1070619 h 2034000"/>
              <a:gd name="connsiteX5" fmla="*/ 28510 w 4563046"/>
              <a:gd name="connsiteY5" fmla="*/ 718897 h 2034000"/>
              <a:gd name="connsiteX6" fmla="*/ 356014 w 4563046"/>
              <a:gd name="connsiteY6" fmla="*/ 370593 h 2034000"/>
              <a:gd name="connsiteX7" fmla="*/ 845842 w 4563046"/>
              <a:gd name="connsiteY7" fmla="*/ 249129 h 2034000"/>
              <a:gd name="connsiteX8" fmla="*/ 1977175 w 4563046"/>
              <a:gd name="connsiteY8" fmla="*/ 44778 h 2034000"/>
              <a:gd name="connsiteX9" fmla="*/ 2234644 w 4563046"/>
              <a:gd name="connsiteY9" fmla="*/ 126459 h 2034000"/>
              <a:gd name="connsiteX10" fmla="*/ 2483111 w 4563046"/>
              <a:gd name="connsiteY10" fmla="*/ 204250 h 2034000"/>
              <a:gd name="connsiteX11" fmla="*/ 2604372 w 4563046"/>
              <a:gd name="connsiteY11" fmla="*/ 356758 h 2034000"/>
              <a:gd name="connsiteX12" fmla="*/ 3556678 w 4563046"/>
              <a:gd name="connsiteY12" fmla="*/ 503400 h 2034000"/>
              <a:gd name="connsiteX13" fmla="*/ 3725528 w 4563046"/>
              <a:gd name="connsiteY13" fmla="*/ 846325 h 2034000"/>
              <a:gd name="connsiteX14" fmla="*/ 3975088 w 4563046"/>
              <a:gd name="connsiteY14" fmla="*/ 1172053 h 2034000"/>
              <a:gd name="connsiteX15" fmla="*/ 4226496 w 4563046"/>
              <a:gd name="connsiteY15" fmla="*/ 1425940 h 2034000"/>
              <a:gd name="connsiteX16" fmla="*/ 4436046 w 4563046"/>
              <a:gd name="connsiteY16" fmla="*/ 1552940 h 2034000"/>
              <a:gd name="connsiteX17" fmla="*/ 4563046 w 4563046"/>
              <a:gd name="connsiteY17" fmla="*/ 1584690 h 2034000"/>
              <a:gd name="connsiteX18" fmla="*/ 2708846 w 4563046"/>
              <a:gd name="connsiteY18" fmla="*/ 1997440 h 2034000"/>
              <a:gd name="connsiteX0" fmla="*/ 2708846 w 4563046"/>
              <a:gd name="connsiteY0" fmla="*/ 1960142 h 1996702"/>
              <a:gd name="connsiteX1" fmla="*/ 2041208 w 4563046"/>
              <a:gd name="connsiteY1" fmla="*/ 1948996 h 1996702"/>
              <a:gd name="connsiteX2" fmla="*/ 1413446 w 4563046"/>
              <a:gd name="connsiteY2" fmla="*/ 1795042 h 1996702"/>
              <a:gd name="connsiteX3" fmla="*/ 809814 w 4563046"/>
              <a:gd name="connsiteY3" fmla="*/ 1525230 h 1996702"/>
              <a:gd name="connsiteX4" fmla="*/ 527076 w 4563046"/>
              <a:gd name="connsiteY4" fmla="*/ 1033321 h 1996702"/>
              <a:gd name="connsiteX5" fmla="*/ 28510 w 4563046"/>
              <a:gd name="connsiteY5" fmla="*/ 681599 h 1996702"/>
              <a:gd name="connsiteX6" fmla="*/ 356014 w 4563046"/>
              <a:gd name="connsiteY6" fmla="*/ 333295 h 1996702"/>
              <a:gd name="connsiteX7" fmla="*/ 845842 w 4563046"/>
              <a:gd name="connsiteY7" fmla="*/ 211831 h 1996702"/>
              <a:gd name="connsiteX8" fmla="*/ 1977175 w 4563046"/>
              <a:gd name="connsiteY8" fmla="*/ 7480 h 1996702"/>
              <a:gd name="connsiteX9" fmla="*/ 2483111 w 4563046"/>
              <a:gd name="connsiteY9" fmla="*/ 166952 h 1996702"/>
              <a:gd name="connsiteX10" fmla="*/ 2604372 w 4563046"/>
              <a:gd name="connsiteY10" fmla="*/ 319460 h 1996702"/>
              <a:gd name="connsiteX11" fmla="*/ 3556678 w 4563046"/>
              <a:gd name="connsiteY11" fmla="*/ 466102 h 1996702"/>
              <a:gd name="connsiteX12" fmla="*/ 3725528 w 4563046"/>
              <a:gd name="connsiteY12" fmla="*/ 809027 h 1996702"/>
              <a:gd name="connsiteX13" fmla="*/ 3975088 w 4563046"/>
              <a:gd name="connsiteY13" fmla="*/ 1134755 h 1996702"/>
              <a:gd name="connsiteX14" fmla="*/ 4226496 w 4563046"/>
              <a:gd name="connsiteY14" fmla="*/ 1388642 h 1996702"/>
              <a:gd name="connsiteX15" fmla="*/ 4436046 w 4563046"/>
              <a:gd name="connsiteY15" fmla="*/ 1515642 h 1996702"/>
              <a:gd name="connsiteX16" fmla="*/ 4563046 w 4563046"/>
              <a:gd name="connsiteY16" fmla="*/ 1547392 h 1996702"/>
              <a:gd name="connsiteX17" fmla="*/ 2708846 w 4563046"/>
              <a:gd name="connsiteY17" fmla="*/ 1960142 h 1996702"/>
              <a:gd name="connsiteX0" fmla="*/ 2708846 w 4563046"/>
              <a:gd name="connsiteY0" fmla="*/ 1960142 h 1996702"/>
              <a:gd name="connsiteX1" fmla="*/ 2041208 w 4563046"/>
              <a:gd name="connsiteY1" fmla="*/ 1948996 h 1996702"/>
              <a:gd name="connsiteX2" fmla="*/ 1413446 w 4563046"/>
              <a:gd name="connsiteY2" fmla="*/ 1795042 h 1996702"/>
              <a:gd name="connsiteX3" fmla="*/ 809814 w 4563046"/>
              <a:gd name="connsiteY3" fmla="*/ 1525230 h 1996702"/>
              <a:gd name="connsiteX4" fmla="*/ 527076 w 4563046"/>
              <a:gd name="connsiteY4" fmla="*/ 1033321 h 1996702"/>
              <a:gd name="connsiteX5" fmla="*/ 28510 w 4563046"/>
              <a:gd name="connsiteY5" fmla="*/ 681599 h 1996702"/>
              <a:gd name="connsiteX6" fmla="*/ 356014 w 4563046"/>
              <a:gd name="connsiteY6" fmla="*/ 333295 h 1996702"/>
              <a:gd name="connsiteX7" fmla="*/ 845842 w 4563046"/>
              <a:gd name="connsiteY7" fmla="*/ 211831 h 1996702"/>
              <a:gd name="connsiteX8" fmla="*/ 1977175 w 4563046"/>
              <a:gd name="connsiteY8" fmla="*/ 7480 h 1996702"/>
              <a:gd name="connsiteX9" fmla="*/ 2552267 w 4563046"/>
              <a:gd name="connsiteY9" fmla="*/ 97796 h 1996702"/>
              <a:gd name="connsiteX10" fmla="*/ 2604372 w 4563046"/>
              <a:gd name="connsiteY10" fmla="*/ 319460 h 1996702"/>
              <a:gd name="connsiteX11" fmla="*/ 3556678 w 4563046"/>
              <a:gd name="connsiteY11" fmla="*/ 466102 h 1996702"/>
              <a:gd name="connsiteX12" fmla="*/ 3725528 w 4563046"/>
              <a:gd name="connsiteY12" fmla="*/ 809027 h 1996702"/>
              <a:gd name="connsiteX13" fmla="*/ 3975088 w 4563046"/>
              <a:gd name="connsiteY13" fmla="*/ 1134755 h 1996702"/>
              <a:gd name="connsiteX14" fmla="*/ 4226496 w 4563046"/>
              <a:gd name="connsiteY14" fmla="*/ 1388642 h 1996702"/>
              <a:gd name="connsiteX15" fmla="*/ 4436046 w 4563046"/>
              <a:gd name="connsiteY15" fmla="*/ 1515642 h 1996702"/>
              <a:gd name="connsiteX16" fmla="*/ 4563046 w 4563046"/>
              <a:gd name="connsiteY16" fmla="*/ 1547392 h 1996702"/>
              <a:gd name="connsiteX17" fmla="*/ 2708846 w 4563046"/>
              <a:gd name="connsiteY17" fmla="*/ 1960142 h 1996702"/>
              <a:gd name="connsiteX0" fmla="*/ 2708846 w 4563046"/>
              <a:gd name="connsiteY0" fmla="*/ 1960142 h 1996702"/>
              <a:gd name="connsiteX1" fmla="*/ 2041208 w 4563046"/>
              <a:gd name="connsiteY1" fmla="*/ 1948996 h 1996702"/>
              <a:gd name="connsiteX2" fmla="*/ 1413446 w 4563046"/>
              <a:gd name="connsiteY2" fmla="*/ 1795042 h 1996702"/>
              <a:gd name="connsiteX3" fmla="*/ 809814 w 4563046"/>
              <a:gd name="connsiteY3" fmla="*/ 1525230 h 1996702"/>
              <a:gd name="connsiteX4" fmla="*/ 527076 w 4563046"/>
              <a:gd name="connsiteY4" fmla="*/ 1033321 h 1996702"/>
              <a:gd name="connsiteX5" fmla="*/ 28510 w 4563046"/>
              <a:gd name="connsiteY5" fmla="*/ 681599 h 1996702"/>
              <a:gd name="connsiteX6" fmla="*/ 356014 w 4563046"/>
              <a:gd name="connsiteY6" fmla="*/ 333295 h 1996702"/>
              <a:gd name="connsiteX7" fmla="*/ 845842 w 4563046"/>
              <a:gd name="connsiteY7" fmla="*/ 211831 h 1996702"/>
              <a:gd name="connsiteX8" fmla="*/ 1977175 w 4563046"/>
              <a:gd name="connsiteY8" fmla="*/ 7480 h 1996702"/>
              <a:gd name="connsiteX9" fmla="*/ 2552267 w 4563046"/>
              <a:gd name="connsiteY9" fmla="*/ 97796 h 1996702"/>
              <a:gd name="connsiteX10" fmla="*/ 2996258 w 4563046"/>
              <a:gd name="connsiteY10" fmla="*/ 357880 h 1996702"/>
              <a:gd name="connsiteX11" fmla="*/ 3556678 w 4563046"/>
              <a:gd name="connsiteY11" fmla="*/ 466102 h 1996702"/>
              <a:gd name="connsiteX12" fmla="*/ 3725528 w 4563046"/>
              <a:gd name="connsiteY12" fmla="*/ 809027 h 1996702"/>
              <a:gd name="connsiteX13" fmla="*/ 3975088 w 4563046"/>
              <a:gd name="connsiteY13" fmla="*/ 1134755 h 1996702"/>
              <a:gd name="connsiteX14" fmla="*/ 4226496 w 4563046"/>
              <a:gd name="connsiteY14" fmla="*/ 1388642 h 1996702"/>
              <a:gd name="connsiteX15" fmla="*/ 4436046 w 4563046"/>
              <a:gd name="connsiteY15" fmla="*/ 1515642 h 1996702"/>
              <a:gd name="connsiteX16" fmla="*/ 4563046 w 4563046"/>
              <a:gd name="connsiteY16" fmla="*/ 1547392 h 1996702"/>
              <a:gd name="connsiteX17" fmla="*/ 2708846 w 4563046"/>
              <a:gd name="connsiteY17" fmla="*/ 1960142 h 1996702"/>
              <a:gd name="connsiteX0" fmla="*/ 2708846 w 4563046"/>
              <a:gd name="connsiteY0" fmla="*/ 1960142 h 1996702"/>
              <a:gd name="connsiteX1" fmla="*/ 2041208 w 4563046"/>
              <a:gd name="connsiteY1" fmla="*/ 1948996 h 1996702"/>
              <a:gd name="connsiteX2" fmla="*/ 1413446 w 4563046"/>
              <a:gd name="connsiteY2" fmla="*/ 1795042 h 1996702"/>
              <a:gd name="connsiteX3" fmla="*/ 809814 w 4563046"/>
              <a:gd name="connsiteY3" fmla="*/ 1525230 h 1996702"/>
              <a:gd name="connsiteX4" fmla="*/ 527076 w 4563046"/>
              <a:gd name="connsiteY4" fmla="*/ 1033321 h 1996702"/>
              <a:gd name="connsiteX5" fmla="*/ 28510 w 4563046"/>
              <a:gd name="connsiteY5" fmla="*/ 681599 h 1996702"/>
              <a:gd name="connsiteX6" fmla="*/ 356014 w 4563046"/>
              <a:gd name="connsiteY6" fmla="*/ 333295 h 1996702"/>
              <a:gd name="connsiteX7" fmla="*/ 845842 w 4563046"/>
              <a:gd name="connsiteY7" fmla="*/ 211831 h 1996702"/>
              <a:gd name="connsiteX8" fmla="*/ 1977175 w 4563046"/>
              <a:gd name="connsiteY8" fmla="*/ 7480 h 1996702"/>
              <a:gd name="connsiteX9" fmla="*/ 2552267 w 4563046"/>
              <a:gd name="connsiteY9" fmla="*/ 97796 h 1996702"/>
              <a:gd name="connsiteX10" fmla="*/ 2996258 w 4563046"/>
              <a:gd name="connsiteY10" fmla="*/ 357880 h 1996702"/>
              <a:gd name="connsiteX11" fmla="*/ 3556678 w 4563046"/>
              <a:gd name="connsiteY11" fmla="*/ 466102 h 1996702"/>
              <a:gd name="connsiteX12" fmla="*/ 3725528 w 4563046"/>
              <a:gd name="connsiteY12" fmla="*/ 809027 h 1996702"/>
              <a:gd name="connsiteX13" fmla="*/ 3975088 w 4563046"/>
              <a:gd name="connsiteY13" fmla="*/ 1134755 h 1996702"/>
              <a:gd name="connsiteX14" fmla="*/ 4226496 w 4563046"/>
              <a:gd name="connsiteY14" fmla="*/ 1388642 h 1996702"/>
              <a:gd name="connsiteX15" fmla="*/ 4436046 w 4563046"/>
              <a:gd name="connsiteY15" fmla="*/ 1515642 h 1996702"/>
              <a:gd name="connsiteX16" fmla="*/ 4563046 w 4563046"/>
              <a:gd name="connsiteY16" fmla="*/ 1547392 h 1996702"/>
              <a:gd name="connsiteX17" fmla="*/ 2708846 w 4563046"/>
              <a:gd name="connsiteY17" fmla="*/ 1960142 h 1996702"/>
              <a:gd name="connsiteX0" fmla="*/ 2708846 w 4563046"/>
              <a:gd name="connsiteY0" fmla="*/ 1960142 h 1996702"/>
              <a:gd name="connsiteX1" fmla="*/ 2041208 w 4563046"/>
              <a:gd name="connsiteY1" fmla="*/ 1948996 h 1996702"/>
              <a:gd name="connsiteX2" fmla="*/ 1413446 w 4563046"/>
              <a:gd name="connsiteY2" fmla="*/ 1795042 h 1996702"/>
              <a:gd name="connsiteX3" fmla="*/ 809814 w 4563046"/>
              <a:gd name="connsiteY3" fmla="*/ 1525230 h 1996702"/>
              <a:gd name="connsiteX4" fmla="*/ 527076 w 4563046"/>
              <a:gd name="connsiteY4" fmla="*/ 1033321 h 1996702"/>
              <a:gd name="connsiteX5" fmla="*/ 28510 w 4563046"/>
              <a:gd name="connsiteY5" fmla="*/ 681599 h 1996702"/>
              <a:gd name="connsiteX6" fmla="*/ 356014 w 4563046"/>
              <a:gd name="connsiteY6" fmla="*/ 333295 h 1996702"/>
              <a:gd name="connsiteX7" fmla="*/ 845842 w 4563046"/>
              <a:gd name="connsiteY7" fmla="*/ 211831 h 1996702"/>
              <a:gd name="connsiteX8" fmla="*/ 1977175 w 4563046"/>
              <a:gd name="connsiteY8" fmla="*/ 7480 h 1996702"/>
              <a:gd name="connsiteX9" fmla="*/ 2552267 w 4563046"/>
              <a:gd name="connsiteY9" fmla="*/ 97796 h 1996702"/>
              <a:gd name="connsiteX10" fmla="*/ 2996258 w 4563046"/>
              <a:gd name="connsiteY10" fmla="*/ 357880 h 1996702"/>
              <a:gd name="connsiteX11" fmla="*/ 3556678 w 4563046"/>
              <a:gd name="connsiteY11" fmla="*/ 466102 h 1996702"/>
              <a:gd name="connsiteX12" fmla="*/ 3725528 w 4563046"/>
              <a:gd name="connsiteY12" fmla="*/ 809027 h 1996702"/>
              <a:gd name="connsiteX13" fmla="*/ 3975088 w 4563046"/>
              <a:gd name="connsiteY13" fmla="*/ 1134755 h 1996702"/>
              <a:gd name="connsiteX14" fmla="*/ 4226496 w 4563046"/>
              <a:gd name="connsiteY14" fmla="*/ 1388642 h 1996702"/>
              <a:gd name="connsiteX15" fmla="*/ 4436046 w 4563046"/>
              <a:gd name="connsiteY15" fmla="*/ 1515642 h 1996702"/>
              <a:gd name="connsiteX16" fmla="*/ 4563046 w 4563046"/>
              <a:gd name="connsiteY16" fmla="*/ 1547392 h 1996702"/>
              <a:gd name="connsiteX17" fmla="*/ 2708846 w 4563046"/>
              <a:gd name="connsiteY17" fmla="*/ 1960142 h 1996702"/>
              <a:gd name="connsiteX0" fmla="*/ 2703723 w 4557923"/>
              <a:gd name="connsiteY0" fmla="*/ 1960142 h 1996702"/>
              <a:gd name="connsiteX1" fmla="*/ 2036085 w 4557923"/>
              <a:gd name="connsiteY1" fmla="*/ 1948996 h 1996702"/>
              <a:gd name="connsiteX2" fmla="*/ 1408323 w 4557923"/>
              <a:gd name="connsiteY2" fmla="*/ 1795042 h 1996702"/>
              <a:gd name="connsiteX3" fmla="*/ 804691 w 4557923"/>
              <a:gd name="connsiteY3" fmla="*/ 1525230 h 1996702"/>
              <a:gd name="connsiteX4" fmla="*/ 521953 w 4557923"/>
              <a:gd name="connsiteY4" fmla="*/ 1033321 h 1996702"/>
              <a:gd name="connsiteX5" fmla="*/ 23387 w 4557923"/>
              <a:gd name="connsiteY5" fmla="*/ 681599 h 1996702"/>
              <a:gd name="connsiteX6" fmla="*/ 381628 w 4557923"/>
              <a:gd name="connsiteY6" fmla="*/ 364031 h 1996702"/>
              <a:gd name="connsiteX7" fmla="*/ 840719 w 4557923"/>
              <a:gd name="connsiteY7" fmla="*/ 211831 h 1996702"/>
              <a:gd name="connsiteX8" fmla="*/ 1972052 w 4557923"/>
              <a:gd name="connsiteY8" fmla="*/ 7480 h 1996702"/>
              <a:gd name="connsiteX9" fmla="*/ 2547144 w 4557923"/>
              <a:gd name="connsiteY9" fmla="*/ 97796 h 1996702"/>
              <a:gd name="connsiteX10" fmla="*/ 2991135 w 4557923"/>
              <a:gd name="connsiteY10" fmla="*/ 357880 h 1996702"/>
              <a:gd name="connsiteX11" fmla="*/ 3551555 w 4557923"/>
              <a:gd name="connsiteY11" fmla="*/ 466102 h 1996702"/>
              <a:gd name="connsiteX12" fmla="*/ 3720405 w 4557923"/>
              <a:gd name="connsiteY12" fmla="*/ 809027 h 1996702"/>
              <a:gd name="connsiteX13" fmla="*/ 3969965 w 4557923"/>
              <a:gd name="connsiteY13" fmla="*/ 1134755 h 1996702"/>
              <a:gd name="connsiteX14" fmla="*/ 4221373 w 4557923"/>
              <a:gd name="connsiteY14" fmla="*/ 1388642 h 1996702"/>
              <a:gd name="connsiteX15" fmla="*/ 4430923 w 4557923"/>
              <a:gd name="connsiteY15" fmla="*/ 1515642 h 1996702"/>
              <a:gd name="connsiteX16" fmla="*/ 4557923 w 4557923"/>
              <a:gd name="connsiteY16" fmla="*/ 1547392 h 1996702"/>
              <a:gd name="connsiteX17" fmla="*/ 2703723 w 4557923"/>
              <a:gd name="connsiteY17" fmla="*/ 1960142 h 1996702"/>
              <a:gd name="connsiteX0" fmla="*/ 2596146 w 4450346"/>
              <a:gd name="connsiteY0" fmla="*/ 1960142 h 1996702"/>
              <a:gd name="connsiteX1" fmla="*/ 1928508 w 4450346"/>
              <a:gd name="connsiteY1" fmla="*/ 1948996 h 1996702"/>
              <a:gd name="connsiteX2" fmla="*/ 1300746 w 4450346"/>
              <a:gd name="connsiteY2" fmla="*/ 1795042 h 1996702"/>
              <a:gd name="connsiteX3" fmla="*/ 697114 w 4450346"/>
              <a:gd name="connsiteY3" fmla="*/ 1525230 h 1996702"/>
              <a:gd name="connsiteX4" fmla="*/ 414376 w 4450346"/>
              <a:gd name="connsiteY4" fmla="*/ 1033321 h 1996702"/>
              <a:gd name="connsiteX5" fmla="*/ 23387 w 4450346"/>
              <a:gd name="connsiteY5" fmla="*/ 681599 h 1996702"/>
              <a:gd name="connsiteX6" fmla="*/ 274051 w 4450346"/>
              <a:gd name="connsiteY6" fmla="*/ 364031 h 1996702"/>
              <a:gd name="connsiteX7" fmla="*/ 733142 w 4450346"/>
              <a:gd name="connsiteY7" fmla="*/ 211831 h 1996702"/>
              <a:gd name="connsiteX8" fmla="*/ 1864475 w 4450346"/>
              <a:gd name="connsiteY8" fmla="*/ 7480 h 1996702"/>
              <a:gd name="connsiteX9" fmla="*/ 2439567 w 4450346"/>
              <a:gd name="connsiteY9" fmla="*/ 97796 h 1996702"/>
              <a:gd name="connsiteX10" fmla="*/ 2883558 w 4450346"/>
              <a:gd name="connsiteY10" fmla="*/ 357880 h 1996702"/>
              <a:gd name="connsiteX11" fmla="*/ 3443978 w 4450346"/>
              <a:gd name="connsiteY11" fmla="*/ 466102 h 1996702"/>
              <a:gd name="connsiteX12" fmla="*/ 3612828 w 4450346"/>
              <a:gd name="connsiteY12" fmla="*/ 809027 h 1996702"/>
              <a:gd name="connsiteX13" fmla="*/ 3862388 w 4450346"/>
              <a:gd name="connsiteY13" fmla="*/ 1134755 h 1996702"/>
              <a:gd name="connsiteX14" fmla="*/ 4113796 w 4450346"/>
              <a:gd name="connsiteY14" fmla="*/ 1388642 h 1996702"/>
              <a:gd name="connsiteX15" fmla="*/ 4323346 w 4450346"/>
              <a:gd name="connsiteY15" fmla="*/ 1515642 h 1996702"/>
              <a:gd name="connsiteX16" fmla="*/ 4450346 w 4450346"/>
              <a:gd name="connsiteY16" fmla="*/ 1547392 h 1996702"/>
              <a:gd name="connsiteX17" fmla="*/ 2596146 w 4450346"/>
              <a:gd name="connsiteY17" fmla="*/ 1960142 h 1996702"/>
              <a:gd name="connsiteX0" fmla="*/ 2596146 w 4450346"/>
              <a:gd name="connsiteY0" fmla="*/ 1960142 h 1996702"/>
              <a:gd name="connsiteX1" fmla="*/ 1928508 w 4450346"/>
              <a:gd name="connsiteY1" fmla="*/ 1948996 h 1996702"/>
              <a:gd name="connsiteX2" fmla="*/ 1300746 w 4450346"/>
              <a:gd name="connsiteY2" fmla="*/ 1795042 h 1996702"/>
              <a:gd name="connsiteX3" fmla="*/ 697114 w 4450346"/>
              <a:gd name="connsiteY3" fmla="*/ 1525230 h 1996702"/>
              <a:gd name="connsiteX4" fmla="*/ 414376 w 4450346"/>
              <a:gd name="connsiteY4" fmla="*/ 1033321 h 1996702"/>
              <a:gd name="connsiteX5" fmla="*/ 23387 w 4450346"/>
              <a:gd name="connsiteY5" fmla="*/ 681599 h 1996702"/>
              <a:gd name="connsiteX6" fmla="*/ 274051 w 4450346"/>
              <a:gd name="connsiteY6" fmla="*/ 364031 h 1996702"/>
              <a:gd name="connsiteX7" fmla="*/ 733142 w 4450346"/>
              <a:gd name="connsiteY7" fmla="*/ 211831 h 1996702"/>
              <a:gd name="connsiteX8" fmla="*/ 1864475 w 4450346"/>
              <a:gd name="connsiteY8" fmla="*/ 7480 h 1996702"/>
              <a:gd name="connsiteX9" fmla="*/ 2439567 w 4450346"/>
              <a:gd name="connsiteY9" fmla="*/ 97796 h 1996702"/>
              <a:gd name="connsiteX10" fmla="*/ 2483092 w 4450346"/>
              <a:gd name="connsiteY10" fmla="*/ 350417 h 1996702"/>
              <a:gd name="connsiteX11" fmla="*/ 2883558 w 4450346"/>
              <a:gd name="connsiteY11" fmla="*/ 357880 h 1996702"/>
              <a:gd name="connsiteX12" fmla="*/ 3443978 w 4450346"/>
              <a:gd name="connsiteY12" fmla="*/ 466102 h 1996702"/>
              <a:gd name="connsiteX13" fmla="*/ 3612828 w 4450346"/>
              <a:gd name="connsiteY13" fmla="*/ 809027 h 1996702"/>
              <a:gd name="connsiteX14" fmla="*/ 3862388 w 4450346"/>
              <a:gd name="connsiteY14" fmla="*/ 1134755 h 1996702"/>
              <a:gd name="connsiteX15" fmla="*/ 4113796 w 4450346"/>
              <a:gd name="connsiteY15" fmla="*/ 1388642 h 1996702"/>
              <a:gd name="connsiteX16" fmla="*/ 4323346 w 4450346"/>
              <a:gd name="connsiteY16" fmla="*/ 1515642 h 1996702"/>
              <a:gd name="connsiteX17" fmla="*/ 4450346 w 4450346"/>
              <a:gd name="connsiteY17" fmla="*/ 1547392 h 1996702"/>
              <a:gd name="connsiteX18" fmla="*/ 2596146 w 4450346"/>
              <a:gd name="connsiteY18" fmla="*/ 1960142 h 1996702"/>
              <a:gd name="connsiteX0" fmla="*/ 2596146 w 4450346"/>
              <a:gd name="connsiteY0" fmla="*/ 1960142 h 1996702"/>
              <a:gd name="connsiteX1" fmla="*/ 1928508 w 4450346"/>
              <a:gd name="connsiteY1" fmla="*/ 1948996 h 1996702"/>
              <a:gd name="connsiteX2" fmla="*/ 1300746 w 4450346"/>
              <a:gd name="connsiteY2" fmla="*/ 1795042 h 1996702"/>
              <a:gd name="connsiteX3" fmla="*/ 697114 w 4450346"/>
              <a:gd name="connsiteY3" fmla="*/ 1525230 h 1996702"/>
              <a:gd name="connsiteX4" fmla="*/ 414376 w 4450346"/>
              <a:gd name="connsiteY4" fmla="*/ 1033321 h 1996702"/>
              <a:gd name="connsiteX5" fmla="*/ 23387 w 4450346"/>
              <a:gd name="connsiteY5" fmla="*/ 681599 h 1996702"/>
              <a:gd name="connsiteX6" fmla="*/ 274051 w 4450346"/>
              <a:gd name="connsiteY6" fmla="*/ 364031 h 1996702"/>
              <a:gd name="connsiteX7" fmla="*/ 733142 w 4450346"/>
              <a:gd name="connsiteY7" fmla="*/ 211831 h 1996702"/>
              <a:gd name="connsiteX8" fmla="*/ 1864475 w 4450346"/>
              <a:gd name="connsiteY8" fmla="*/ 7480 h 1996702"/>
              <a:gd name="connsiteX9" fmla="*/ 2185994 w 4450346"/>
              <a:gd name="connsiteY9" fmla="*/ 120848 h 1996702"/>
              <a:gd name="connsiteX10" fmla="*/ 2483092 w 4450346"/>
              <a:gd name="connsiteY10" fmla="*/ 350417 h 1996702"/>
              <a:gd name="connsiteX11" fmla="*/ 2883558 w 4450346"/>
              <a:gd name="connsiteY11" fmla="*/ 357880 h 1996702"/>
              <a:gd name="connsiteX12" fmla="*/ 3443978 w 4450346"/>
              <a:gd name="connsiteY12" fmla="*/ 466102 h 1996702"/>
              <a:gd name="connsiteX13" fmla="*/ 3612828 w 4450346"/>
              <a:gd name="connsiteY13" fmla="*/ 809027 h 1996702"/>
              <a:gd name="connsiteX14" fmla="*/ 3862388 w 4450346"/>
              <a:gd name="connsiteY14" fmla="*/ 1134755 h 1996702"/>
              <a:gd name="connsiteX15" fmla="*/ 4113796 w 4450346"/>
              <a:gd name="connsiteY15" fmla="*/ 1388642 h 1996702"/>
              <a:gd name="connsiteX16" fmla="*/ 4323346 w 4450346"/>
              <a:gd name="connsiteY16" fmla="*/ 1515642 h 1996702"/>
              <a:gd name="connsiteX17" fmla="*/ 4450346 w 4450346"/>
              <a:gd name="connsiteY17" fmla="*/ 1547392 h 1996702"/>
              <a:gd name="connsiteX18" fmla="*/ 2596146 w 4450346"/>
              <a:gd name="connsiteY18" fmla="*/ 1960142 h 1996702"/>
              <a:gd name="connsiteX0" fmla="*/ 2596146 w 4450346"/>
              <a:gd name="connsiteY0" fmla="*/ 1944773 h 1981333"/>
              <a:gd name="connsiteX1" fmla="*/ 1928508 w 4450346"/>
              <a:gd name="connsiteY1" fmla="*/ 1933627 h 1981333"/>
              <a:gd name="connsiteX2" fmla="*/ 1300746 w 4450346"/>
              <a:gd name="connsiteY2" fmla="*/ 1779673 h 1981333"/>
              <a:gd name="connsiteX3" fmla="*/ 697114 w 4450346"/>
              <a:gd name="connsiteY3" fmla="*/ 1509861 h 1981333"/>
              <a:gd name="connsiteX4" fmla="*/ 414376 w 4450346"/>
              <a:gd name="connsiteY4" fmla="*/ 1017952 h 1981333"/>
              <a:gd name="connsiteX5" fmla="*/ 23387 w 4450346"/>
              <a:gd name="connsiteY5" fmla="*/ 666230 h 1981333"/>
              <a:gd name="connsiteX6" fmla="*/ 274051 w 4450346"/>
              <a:gd name="connsiteY6" fmla="*/ 348662 h 1981333"/>
              <a:gd name="connsiteX7" fmla="*/ 733142 w 4450346"/>
              <a:gd name="connsiteY7" fmla="*/ 196462 h 1981333"/>
              <a:gd name="connsiteX8" fmla="*/ 1787634 w 4450346"/>
              <a:gd name="connsiteY8" fmla="*/ 7480 h 1981333"/>
              <a:gd name="connsiteX9" fmla="*/ 2185994 w 4450346"/>
              <a:gd name="connsiteY9" fmla="*/ 105479 h 1981333"/>
              <a:gd name="connsiteX10" fmla="*/ 2483092 w 4450346"/>
              <a:gd name="connsiteY10" fmla="*/ 335048 h 1981333"/>
              <a:gd name="connsiteX11" fmla="*/ 2883558 w 4450346"/>
              <a:gd name="connsiteY11" fmla="*/ 342511 h 1981333"/>
              <a:gd name="connsiteX12" fmla="*/ 3443978 w 4450346"/>
              <a:gd name="connsiteY12" fmla="*/ 450733 h 1981333"/>
              <a:gd name="connsiteX13" fmla="*/ 3612828 w 4450346"/>
              <a:gd name="connsiteY13" fmla="*/ 793658 h 1981333"/>
              <a:gd name="connsiteX14" fmla="*/ 3862388 w 4450346"/>
              <a:gd name="connsiteY14" fmla="*/ 1119386 h 1981333"/>
              <a:gd name="connsiteX15" fmla="*/ 4113796 w 4450346"/>
              <a:gd name="connsiteY15" fmla="*/ 1373273 h 1981333"/>
              <a:gd name="connsiteX16" fmla="*/ 4323346 w 4450346"/>
              <a:gd name="connsiteY16" fmla="*/ 1500273 h 1981333"/>
              <a:gd name="connsiteX17" fmla="*/ 4450346 w 4450346"/>
              <a:gd name="connsiteY17" fmla="*/ 1532023 h 1981333"/>
              <a:gd name="connsiteX18" fmla="*/ 2596146 w 4450346"/>
              <a:gd name="connsiteY18" fmla="*/ 1944773 h 1981333"/>
              <a:gd name="connsiteX0" fmla="*/ 2596146 w 4450346"/>
              <a:gd name="connsiteY0" fmla="*/ 1944773 h 1981333"/>
              <a:gd name="connsiteX1" fmla="*/ 1928508 w 4450346"/>
              <a:gd name="connsiteY1" fmla="*/ 1933627 h 1981333"/>
              <a:gd name="connsiteX2" fmla="*/ 1300746 w 4450346"/>
              <a:gd name="connsiteY2" fmla="*/ 1779673 h 1981333"/>
              <a:gd name="connsiteX3" fmla="*/ 697114 w 4450346"/>
              <a:gd name="connsiteY3" fmla="*/ 1509861 h 1981333"/>
              <a:gd name="connsiteX4" fmla="*/ 414376 w 4450346"/>
              <a:gd name="connsiteY4" fmla="*/ 1017952 h 1981333"/>
              <a:gd name="connsiteX5" fmla="*/ 23387 w 4450346"/>
              <a:gd name="connsiteY5" fmla="*/ 666230 h 1981333"/>
              <a:gd name="connsiteX6" fmla="*/ 274051 w 4450346"/>
              <a:gd name="connsiteY6" fmla="*/ 348662 h 1981333"/>
              <a:gd name="connsiteX7" fmla="*/ 733142 w 4450346"/>
              <a:gd name="connsiteY7" fmla="*/ 196462 h 1981333"/>
              <a:gd name="connsiteX8" fmla="*/ 1787634 w 4450346"/>
              <a:gd name="connsiteY8" fmla="*/ 7480 h 1981333"/>
              <a:gd name="connsiteX9" fmla="*/ 2185994 w 4450346"/>
              <a:gd name="connsiteY9" fmla="*/ 105479 h 1981333"/>
              <a:gd name="connsiteX10" fmla="*/ 2483092 w 4450346"/>
              <a:gd name="connsiteY10" fmla="*/ 335048 h 1981333"/>
              <a:gd name="connsiteX11" fmla="*/ 2883558 w 4450346"/>
              <a:gd name="connsiteY11" fmla="*/ 342511 h 1981333"/>
              <a:gd name="connsiteX12" fmla="*/ 3443978 w 4450346"/>
              <a:gd name="connsiteY12" fmla="*/ 450733 h 1981333"/>
              <a:gd name="connsiteX13" fmla="*/ 3612828 w 4450346"/>
              <a:gd name="connsiteY13" fmla="*/ 793658 h 1981333"/>
              <a:gd name="connsiteX14" fmla="*/ 3862388 w 4450346"/>
              <a:gd name="connsiteY14" fmla="*/ 1119386 h 1981333"/>
              <a:gd name="connsiteX15" fmla="*/ 4113796 w 4450346"/>
              <a:gd name="connsiteY15" fmla="*/ 1373273 h 1981333"/>
              <a:gd name="connsiteX16" fmla="*/ 4323346 w 4450346"/>
              <a:gd name="connsiteY16" fmla="*/ 1500273 h 1981333"/>
              <a:gd name="connsiteX17" fmla="*/ 4450346 w 4450346"/>
              <a:gd name="connsiteY17" fmla="*/ 1532023 h 1981333"/>
              <a:gd name="connsiteX18" fmla="*/ 2596146 w 4450346"/>
              <a:gd name="connsiteY18" fmla="*/ 1944773 h 1981333"/>
              <a:gd name="connsiteX0" fmla="*/ 2596146 w 4450346"/>
              <a:gd name="connsiteY0" fmla="*/ 2040996 h 2077556"/>
              <a:gd name="connsiteX1" fmla="*/ 1928508 w 4450346"/>
              <a:gd name="connsiteY1" fmla="*/ 2029850 h 2077556"/>
              <a:gd name="connsiteX2" fmla="*/ 1300746 w 4450346"/>
              <a:gd name="connsiteY2" fmla="*/ 1875896 h 2077556"/>
              <a:gd name="connsiteX3" fmla="*/ 697114 w 4450346"/>
              <a:gd name="connsiteY3" fmla="*/ 1606084 h 2077556"/>
              <a:gd name="connsiteX4" fmla="*/ 414376 w 4450346"/>
              <a:gd name="connsiteY4" fmla="*/ 1114175 h 2077556"/>
              <a:gd name="connsiteX5" fmla="*/ 23387 w 4450346"/>
              <a:gd name="connsiteY5" fmla="*/ 762453 h 2077556"/>
              <a:gd name="connsiteX6" fmla="*/ 274051 w 4450346"/>
              <a:gd name="connsiteY6" fmla="*/ 444885 h 2077556"/>
              <a:gd name="connsiteX7" fmla="*/ 733142 w 4450346"/>
              <a:gd name="connsiteY7" fmla="*/ 292685 h 2077556"/>
              <a:gd name="connsiteX8" fmla="*/ 1787634 w 4450346"/>
              <a:gd name="connsiteY8" fmla="*/ 103703 h 2077556"/>
              <a:gd name="connsiteX9" fmla="*/ 1991314 w 4450346"/>
              <a:gd name="connsiteY9" fmla="*/ 16333 h 2077556"/>
              <a:gd name="connsiteX10" fmla="*/ 2185994 w 4450346"/>
              <a:gd name="connsiteY10" fmla="*/ 201702 h 2077556"/>
              <a:gd name="connsiteX11" fmla="*/ 2483092 w 4450346"/>
              <a:gd name="connsiteY11" fmla="*/ 431271 h 2077556"/>
              <a:gd name="connsiteX12" fmla="*/ 2883558 w 4450346"/>
              <a:gd name="connsiteY12" fmla="*/ 438734 h 2077556"/>
              <a:gd name="connsiteX13" fmla="*/ 3443978 w 4450346"/>
              <a:gd name="connsiteY13" fmla="*/ 546956 h 2077556"/>
              <a:gd name="connsiteX14" fmla="*/ 3612828 w 4450346"/>
              <a:gd name="connsiteY14" fmla="*/ 889881 h 2077556"/>
              <a:gd name="connsiteX15" fmla="*/ 3862388 w 4450346"/>
              <a:gd name="connsiteY15" fmla="*/ 1215609 h 2077556"/>
              <a:gd name="connsiteX16" fmla="*/ 4113796 w 4450346"/>
              <a:gd name="connsiteY16" fmla="*/ 1469496 h 2077556"/>
              <a:gd name="connsiteX17" fmla="*/ 4323346 w 4450346"/>
              <a:gd name="connsiteY17" fmla="*/ 1596496 h 2077556"/>
              <a:gd name="connsiteX18" fmla="*/ 4450346 w 4450346"/>
              <a:gd name="connsiteY18" fmla="*/ 1628246 h 2077556"/>
              <a:gd name="connsiteX19" fmla="*/ 2596146 w 4450346"/>
              <a:gd name="connsiteY19" fmla="*/ 2040996 h 2077556"/>
              <a:gd name="connsiteX0" fmla="*/ 2596146 w 4450346"/>
              <a:gd name="connsiteY0" fmla="*/ 1965422 h 2001982"/>
              <a:gd name="connsiteX1" fmla="*/ 1928508 w 4450346"/>
              <a:gd name="connsiteY1" fmla="*/ 1954276 h 2001982"/>
              <a:gd name="connsiteX2" fmla="*/ 1300746 w 4450346"/>
              <a:gd name="connsiteY2" fmla="*/ 1800322 h 2001982"/>
              <a:gd name="connsiteX3" fmla="*/ 697114 w 4450346"/>
              <a:gd name="connsiteY3" fmla="*/ 1530510 h 2001982"/>
              <a:gd name="connsiteX4" fmla="*/ 414376 w 4450346"/>
              <a:gd name="connsiteY4" fmla="*/ 1038601 h 2001982"/>
              <a:gd name="connsiteX5" fmla="*/ 23387 w 4450346"/>
              <a:gd name="connsiteY5" fmla="*/ 686879 h 2001982"/>
              <a:gd name="connsiteX6" fmla="*/ 274051 w 4450346"/>
              <a:gd name="connsiteY6" fmla="*/ 369311 h 2001982"/>
              <a:gd name="connsiteX7" fmla="*/ 733142 w 4450346"/>
              <a:gd name="connsiteY7" fmla="*/ 217111 h 2001982"/>
              <a:gd name="connsiteX8" fmla="*/ 1787634 w 4450346"/>
              <a:gd name="connsiteY8" fmla="*/ 28129 h 2001982"/>
              <a:gd name="connsiteX9" fmla="*/ 2022050 w 4450346"/>
              <a:gd name="connsiteY9" fmla="*/ 40652 h 2001982"/>
              <a:gd name="connsiteX10" fmla="*/ 2185994 w 4450346"/>
              <a:gd name="connsiteY10" fmla="*/ 126128 h 2001982"/>
              <a:gd name="connsiteX11" fmla="*/ 2483092 w 4450346"/>
              <a:gd name="connsiteY11" fmla="*/ 355697 h 2001982"/>
              <a:gd name="connsiteX12" fmla="*/ 2883558 w 4450346"/>
              <a:gd name="connsiteY12" fmla="*/ 363160 h 2001982"/>
              <a:gd name="connsiteX13" fmla="*/ 3443978 w 4450346"/>
              <a:gd name="connsiteY13" fmla="*/ 471382 h 2001982"/>
              <a:gd name="connsiteX14" fmla="*/ 3612828 w 4450346"/>
              <a:gd name="connsiteY14" fmla="*/ 814307 h 2001982"/>
              <a:gd name="connsiteX15" fmla="*/ 3862388 w 4450346"/>
              <a:gd name="connsiteY15" fmla="*/ 1140035 h 2001982"/>
              <a:gd name="connsiteX16" fmla="*/ 4113796 w 4450346"/>
              <a:gd name="connsiteY16" fmla="*/ 1393922 h 2001982"/>
              <a:gd name="connsiteX17" fmla="*/ 4323346 w 4450346"/>
              <a:gd name="connsiteY17" fmla="*/ 1520922 h 2001982"/>
              <a:gd name="connsiteX18" fmla="*/ 4450346 w 4450346"/>
              <a:gd name="connsiteY18" fmla="*/ 1552672 h 2001982"/>
              <a:gd name="connsiteX19" fmla="*/ 2596146 w 4450346"/>
              <a:gd name="connsiteY19" fmla="*/ 1965422 h 2001982"/>
              <a:gd name="connsiteX0" fmla="*/ 2596146 w 4450346"/>
              <a:gd name="connsiteY0" fmla="*/ 1952457 h 1989017"/>
              <a:gd name="connsiteX1" fmla="*/ 1928508 w 4450346"/>
              <a:gd name="connsiteY1" fmla="*/ 1941311 h 1989017"/>
              <a:gd name="connsiteX2" fmla="*/ 1300746 w 4450346"/>
              <a:gd name="connsiteY2" fmla="*/ 1787357 h 1989017"/>
              <a:gd name="connsiteX3" fmla="*/ 697114 w 4450346"/>
              <a:gd name="connsiteY3" fmla="*/ 1517545 h 1989017"/>
              <a:gd name="connsiteX4" fmla="*/ 414376 w 4450346"/>
              <a:gd name="connsiteY4" fmla="*/ 1025636 h 1989017"/>
              <a:gd name="connsiteX5" fmla="*/ 23387 w 4450346"/>
              <a:gd name="connsiteY5" fmla="*/ 673914 h 1989017"/>
              <a:gd name="connsiteX6" fmla="*/ 274051 w 4450346"/>
              <a:gd name="connsiteY6" fmla="*/ 356346 h 1989017"/>
              <a:gd name="connsiteX7" fmla="*/ 733142 w 4450346"/>
              <a:gd name="connsiteY7" fmla="*/ 204146 h 1989017"/>
              <a:gd name="connsiteX8" fmla="*/ 1787634 w 4450346"/>
              <a:gd name="connsiteY8" fmla="*/ 15164 h 1989017"/>
              <a:gd name="connsiteX9" fmla="*/ 2185994 w 4450346"/>
              <a:gd name="connsiteY9" fmla="*/ 113163 h 1989017"/>
              <a:gd name="connsiteX10" fmla="*/ 2483092 w 4450346"/>
              <a:gd name="connsiteY10" fmla="*/ 342732 h 1989017"/>
              <a:gd name="connsiteX11" fmla="*/ 2883558 w 4450346"/>
              <a:gd name="connsiteY11" fmla="*/ 350195 h 1989017"/>
              <a:gd name="connsiteX12" fmla="*/ 3443978 w 4450346"/>
              <a:gd name="connsiteY12" fmla="*/ 458417 h 1989017"/>
              <a:gd name="connsiteX13" fmla="*/ 3612828 w 4450346"/>
              <a:gd name="connsiteY13" fmla="*/ 801342 h 1989017"/>
              <a:gd name="connsiteX14" fmla="*/ 3862388 w 4450346"/>
              <a:gd name="connsiteY14" fmla="*/ 1127070 h 1989017"/>
              <a:gd name="connsiteX15" fmla="*/ 4113796 w 4450346"/>
              <a:gd name="connsiteY15" fmla="*/ 1380957 h 1989017"/>
              <a:gd name="connsiteX16" fmla="*/ 4323346 w 4450346"/>
              <a:gd name="connsiteY16" fmla="*/ 1507957 h 1989017"/>
              <a:gd name="connsiteX17" fmla="*/ 4450346 w 4450346"/>
              <a:gd name="connsiteY17" fmla="*/ 1539707 h 1989017"/>
              <a:gd name="connsiteX18" fmla="*/ 2596146 w 4450346"/>
              <a:gd name="connsiteY18" fmla="*/ 1952457 h 1989017"/>
              <a:gd name="connsiteX0" fmla="*/ 2602550 w 4456750"/>
              <a:gd name="connsiteY0" fmla="*/ 1952457 h 1989017"/>
              <a:gd name="connsiteX1" fmla="*/ 1934912 w 4456750"/>
              <a:gd name="connsiteY1" fmla="*/ 1941311 h 1989017"/>
              <a:gd name="connsiteX2" fmla="*/ 1307150 w 4456750"/>
              <a:gd name="connsiteY2" fmla="*/ 1787357 h 1989017"/>
              <a:gd name="connsiteX3" fmla="*/ 703518 w 4456750"/>
              <a:gd name="connsiteY3" fmla="*/ 1517545 h 1989017"/>
              <a:gd name="connsiteX4" fmla="*/ 459200 w 4456750"/>
              <a:gd name="connsiteY4" fmla="*/ 1140896 h 1989017"/>
              <a:gd name="connsiteX5" fmla="*/ 29791 w 4456750"/>
              <a:gd name="connsiteY5" fmla="*/ 673914 h 1989017"/>
              <a:gd name="connsiteX6" fmla="*/ 280455 w 4456750"/>
              <a:gd name="connsiteY6" fmla="*/ 356346 h 1989017"/>
              <a:gd name="connsiteX7" fmla="*/ 739546 w 4456750"/>
              <a:gd name="connsiteY7" fmla="*/ 204146 h 1989017"/>
              <a:gd name="connsiteX8" fmla="*/ 1794038 w 4456750"/>
              <a:gd name="connsiteY8" fmla="*/ 15164 h 1989017"/>
              <a:gd name="connsiteX9" fmla="*/ 2192398 w 4456750"/>
              <a:gd name="connsiteY9" fmla="*/ 113163 h 1989017"/>
              <a:gd name="connsiteX10" fmla="*/ 2489496 w 4456750"/>
              <a:gd name="connsiteY10" fmla="*/ 342732 h 1989017"/>
              <a:gd name="connsiteX11" fmla="*/ 2889962 w 4456750"/>
              <a:gd name="connsiteY11" fmla="*/ 350195 h 1989017"/>
              <a:gd name="connsiteX12" fmla="*/ 3450382 w 4456750"/>
              <a:gd name="connsiteY12" fmla="*/ 458417 h 1989017"/>
              <a:gd name="connsiteX13" fmla="*/ 3619232 w 4456750"/>
              <a:gd name="connsiteY13" fmla="*/ 801342 h 1989017"/>
              <a:gd name="connsiteX14" fmla="*/ 3868792 w 4456750"/>
              <a:gd name="connsiteY14" fmla="*/ 1127070 h 1989017"/>
              <a:gd name="connsiteX15" fmla="*/ 4120200 w 4456750"/>
              <a:gd name="connsiteY15" fmla="*/ 1380957 h 1989017"/>
              <a:gd name="connsiteX16" fmla="*/ 4329750 w 4456750"/>
              <a:gd name="connsiteY16" fmla="*/ 1507957 h 1989017"/>
              <a:gd name="connsiteX17" fmla="*/ 4456750 w 4456750"/>
              <a:gd name="connsiteY17" fmla="*/ 1539707 h 1989017"/>
              <a:gd name="connsiteX18" fmla="*/ 2602550 w 4456750"/>
              <a:gd name="connsiteY18"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177030 w 4441382"/>
              <a:gd name="connsiteY9" fmla="*/ 113163 h 1989017"/>
              <a:gd name="connsiteX10" fmla="*/ 2474128 w 4441382"/>
              <a:gd name="connsiteY10" fmla="*/ 342732 h 1989017"/>
              <a:gd name="connsiteX11" fmla="*/ 2874594 w 4441382"/>
              <a:gd name="connsiteY11" fmla="*/ 350195 h 1989017"/>
              <a:gd name="connsiteX12" fmla="*/ 3435014 w 4441382"/>
              <a:gd name="connsiteY12" fmla="*/ 458417 h 1989017"/>
              <a:gd name="connsiteX13" fmla="*/ 3603864 w 4441382"/>
              <a:gd name="connsiteY13" fmla="*/ 801342 h 1989017"/>
              <a:gd name="connsiteX14" fmla="*/ 3853424 w 4441382"/>
              <a:gd name="connsiteY14" fmla="*/ 1127070 h 1989017"/>
              <a:gd name="connsiteX15" fmla="*/ 4104832 w 4441382"/>
              <a:gd name="connsiteY15" fmla="*/ 1380957 h 1989017"/>
              <a:gd name="connsiteX16" fmla="*/ 4314382 w 4441382"/>
              <a:gd name="connsiteY16" fmla="*/ 1507957 h 1989017"/>
              <a:gd name="connsiteX17" fmla="*/ 4441382 w 4441382"/>
              <a:gd name="connsiteY17" fmla="*/ 1539707 h 1989017"/>
              <a:gd name="connsiteX18" fmla="*/ 2587182 w 4441382"/>
              <a:gd name="connsiteY18"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177030 w 4441382"/>
              <a:gd name="connsiteY9" fmla="*/ 113163 h 1989017"/>
              <a:gd name="connsiteX10" fmla="*/ 2874594 w 4441382"/>
              <a:gd name="connsiteY10" fmla="*/ 350195 h 1989017"/>
              <a:gd name="connsiteX11" fmla="*/ 3435014 w 4441382"/>
              <a:gd name="connsiteY11" fmla="*/ 458417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177030 w 4441382"/>
              <a:gd name="connsiteY9" fmla="*/ 113163 h 1989017"/>
              <a:gd name="connsiteX10" fmla="*/ 2859226 w 4441382"/>
              <a:gd name="connsiteY10" fmla="*/ 411667 h 1989017"/>
              <a:gd name="connsiteX11" fmla="*/ 3435014 w 4441382"/>
              <a:gd name="connsiteY11" fmla="*/ 458417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307659 w 4441382"/>
              <a:gd name="connsiteY9" fmla="*/ 113163 h 1989017"/>
              <a:gd name="connsiteX10" fmla="*/ 2859226 w 4441382"/>
              <a:gd name="connsiteY10" fmla="*/ 411667 h 1989017"/>
              <a:gd name="connsiteX11" fmla="*/ 3435014 w 4441382"/>
              <a:gd name="connsiteY11" fmla="*/ 458417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307659 w 4441382"/>
              <a:gd name="connsiteY9" fmla="*/ 113163 h 1989017"/>
              <a:gd name="connsiteX10" fmla="*/ 2743965 w 4441382"/>
              <a:gd name="connsiteY10" fmla="*/ 434719 h 1989017"/>
              <a:gd name="connsiteX11" fmla="*/ 3435014 w 4441382"/>
              <a:gd name="connsiteY11" fmla="*/ 458417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307659 w 4441382"/>
              <a:gd name="connsiteY9" fmla="*/ 113163 h 1989017"/>
              <a:gd name="connsiteX10" fmla="*/ 2743965 w 4441382"/>
              <a:gd name="connsiteY10" fmla="*/ 434719 h 1989017"/>
              <a:gd name="connsiteX11" fmla="*/ 3435014 w 4441382"/>
              <a:gd name="connsiteY11" fmla="*/ 427681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307659 w 4441382"/>
              <a:gd name="connsiteY9" fmla="*/ 113163 h 1989017"/>
              <a:gd name="connsiteX10" fmla="*/ 2743965 w 4441382"/>
              <a:gd name="connsiteY10" fmla="*/ 434719 h 1989017"/>
              <a:gd name="connsiteX11" fmla="*/ 3435014 w 4441382"/>
              <a:gd name="connsiteY11" fmla="*/ 427681 h 1989017"/>
              <a:gd name="connsiteX12" fmla="*/ 3603864 w 4441382"/>
              <a:gd name="connsiteY12" fmla="*/ 801342 h 1989017"/>
              <a:gd name="connsiteX13" fmla="*/ 3853424 w 4441382"/>
              <a:gd name="connsiteY13" fmla="*/ 1127070 h 1989017"/>
              <a:gd name="connsiteX14" fmla="*/ 4104832 w 4441382"/>
              <a:gd name="connsiteY14" fmla="*/ 1380957 h 1989017"/>
              <a:gd name="connsiteX15" fmla="*/ 4314382 w 4441382"/>
              <a:gd name="connsiteY15" fmla="*/ 1507957 h 1989017"/>
              <a:gd name="connsiteX16" fmla="*/ 4441382 w 4441382"/>
              <a:gd name="connsiteY16" fmla="*/ 1539707 h 1989017"/>
              <a:gd name="connsiteX17" fmla="*/ 2587182 w 4441382"/>
              <a:gd name="connsiteY17"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307659 w 4441382"/>
              <a:gd name="connsiteY9" fmla="*/ 113163 h 1989017"/>
              <a:gd name="connsiteX10" fmla="*/ 2743965 w 4441382"/>
              <a:gd name="connsiteY10" fmla="*/ 434719 h 1989017"/>
              <a:gd name="connsiteX11" fmla="*/ 3058115 w 4441382"/>
              <a:gd name="connsiteY11" fmla="*/ 427256 h 1989017"/>
              <a:gd name="connsiteX12" fmla="*/ 3435014 w 4441382"/>
              <a:gd name="connsiteY12" fmla="*/ 427681 h 1989017"/>
              <a:gd name="connsiteX13" fmla="*/ 3603864 w 4441382"/>
              <a:gd name="connsiteY13" fmla="*/ 801342 h 1989017"/>
              <a:gd name="connsiteX14" fmla="*/ 3853424 w 4441382"/>
              <a:gd name="connsiteY14" fmla="*/ 1127070 h 1989017"/>
              <a:gd name="connsiteX15" fmla="*/ 4104832 w 4441382"/>
              <a:gd name="connsiteY15" fmla="*/ 1380957 h 1989017"/>
              <a:gd name="connsiteX16" fmla="*/ 4314382 w 4441382"/>
              <a:gd name="connsiteY16" fmla="*/ 1507957 h 1989017"/>
              <a:gd name="connsiteX17" fmla="*/ 4441382 w 4441382"/>
              <a:gd name="connsiteY17" fmla="*/ 1539707 h 1989017"/>
              <a:gd name="connsiteX18" fmla="*/ 2587182 w 4441382"/>
              <a:gd name="connsiteY18" fmla="*/ 1952457 h 1989017"/>
              <a:gd name="connsiteX0" fmla="*/ 2587182 w 4441382"/>
              <a:gd name="connsiteY0" fmla="*/ 1952457 h 1989017"/>
              <a:gd name="connsiteX1" fmla="*/ 1919544 w 4441382"/>
              <a:gd name="connsiteY1" fmla="*/ 1941311 h 1989017"/>
              <a:gd name="connsiteX2" fmla="*/ 1291782 w 4441382"/>
              <a:gd name="connsiteY2" fmla="*/ 1787357 h 1989017"/>
              <a:gd name="connsiteX3" fmla="*/ 688150 w 4441382"/>
              <a:gd name="connsiteY3" fmla="*/ 1517545 h 1989017"/>
              <a:gd name="connsiteX4" fmla="*/ 443832 w 4441382"/>
              <a:gd name="connsiteY4" fmla="*/ 1140896 h 1989017"/>
              <a:gd name="connsiteX5" fmla="*/ 29791 w 4441382"/>
              <a:gd name="connsiteY5" fmla="*/ 758439 h 1989017"/>
              <a:gd name="connsiteX6" fmla="*/ 265087 w 4441382"/>
              <a:gd name="connsiteY6" fmla="*/ 356346 h 1989017"/>
              <a:gd name="connsiteX7" fmla="*/ 724178 w 4441382"/>
              <a:gd name="connsiteY7" fmla="*/ 204146 h 1989017"/>
              <a:gd name="connsiteX8" fmla="*/ 1778670 w 4441382"/>
              <a:gd name="connsiteY8" fmla="*/ 15164 h 1989017"/>
              <a:gd name="connsiteX9" fmla="*/ 2238502 w 4441382"/>
              <a:gd name="connsiteY9" fmla="*/ 205371 h 1989017"/>
              <a:gd name="connsiteX10" fmla="*/ 2743965 w 4441382"/>
              <a:gd name="connsiteY10" fmla="*/ 434719 h 1989017"/>
              <a:gd name="connsiteX11" fmla="*/ 3058115 w 4441382"/>
              <a:gd name="connsiteY11" fmla="*/ 427256 h 1989017"/>
              <a:gd name="connsiteX12" fmla="*/ 3435014 w 4441382"/>
              <a:gd name="connsiteY12" fmla="*/ 427681 h 1989017"/>
              <a:gd name="connsiteX13" fmla="*/ 3603864 w 4441382"/>
              <a:gd name="connsiteY13" fmla="*/ 801342 h 1989017"/>
              <a:gd name="connsiteX14" fmla="*/ 3853424 w 4441382"/>
              <a:gd name="connsiteY14" fmla="*/ 1127070 h 1989017"/>
              <a:gd name="connsiteX15" fmla="*/ 4104832 w 4441382"/>
              <a:gd name="connsiteY15" fmla="*/ 1380957 h 1989017"/>
              <a:gd name="connsiteX16" fmla="*/ 4314382 w 4441382"/>
              <a:gd name="connsiteY16" fmla="*/ 1507957 h 1989017"/>
              <a:gd name="connsiteX17" fmla="*/ 4441382 w 4441382"/>
              <a:gd name="connsiteY17" fmla="*/ 1539707 h 1989017"/>
              <a:gd name="connsiteX18" fmla="*/ 2587182 w 4441382"/>
              <a:gd name="connsiteY18" fmla="*/ 1952457 h 1989017"/>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238502 w 4441382"/>
              <a:gd name="connsiteY9" fmla="*/ 182318 h 1965964"/>
              <a:gd name="connsiteX10" fmla="*/ 2743965 w 4441382"/>
              <a:gd name="connsiteY10" fmla="*/ 411666 h 1965964"/>
              <a:gd name="connsiteX11" fmla="*/ 3058115 w 4441382"/>
              <a:gd name="connsiteY11" fmla="*/ 404203 h 1965964"/>
              <a:gd name="connsiteX12" fmla="*/ 3435014 w 4441382"/>
              <a:gd name="connsiteY12" fmla="*/ 404628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276922 w 4441382"/>
              <a:gd name="connsiteY9" fmla="*/ 136214 h 1965964"/>
              <a:gd name="connsiteX10" fmla="*/ 2743965 w 4441382"/>
              <a:gd name="connsiteY10" fmla="*/ 411666 h 1965964"/>
              <a:gd name="connsiteX11" fmla="*/ 3058115 w 4441382"/>
              <a:gd name="connsiteY11" fmla="*/ 404203 h 1965964"/>
              <a:gd name="connsiteX12" fmla="*/ 3435014 w 4441382"/>
              <a:gd name="connsiteY12" fmla="*/ 404628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276922 w 4441382"/>
              <a:gd name="connsiteY9" fmla="*/ 136214 h 1965964"/>
              <a:gd name="connsiteX10" fmla="*/ 2697860 w 4441382"/>
              <a:gd name="connsiteY10" fmla="*/ 442402 h 1965964"/>
              <a:gd name="connsiteX11" fmla="*/ 3058115 w 4441382"/>
              <a:gd name="connsiteY11" fmla="*/ 404203 h 1965964"/>
              <a:gd name="connsiteX12" fmla="*/ 3435014 w 4441382"/>
              <a:gd name="connsiteY12" fmla="*/ 404628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307658 w 4441382"/>
              <a:gd name="connsiteY9" fmla="*/ 197686 h 1965964"/>
              <a:gd name="connsiteX10" fmla="*/ 2697860 w 4441382"/>
              <a:gd name="connsiteY10" fmla="*/ 442402 h 1965964"/>
              <a:gd name="connsiteX11" fmla="*/ 3058115 w 4441382"/>
              <a:gd name="connsiteY11" fmla="*/ 404203 h 1965964"/>
              <a:gd name="connsiteX12" fmla="*/ 3435014 w 4441382"/>
              <a:gd name="connsiteY12" fmla="*/ 404628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307658 w 4441382"/>
              <a:gd name="connsiteY9" fmla="*/ 197686 h 1965964"/>
              <a:gd name="connsiteX10" fmla="*/ 2697860 w 4441382"/>
              <a:gd name="connsiteY10" fmla="*/ 442402 h 1965964"/>
              <a:gd name="connsiteX11" fmla="*/ 3058115 w 4441382"/>
              <a:gd name="connsiteY11" fmla="*/ 404203 h 1965964"/>
              <a:gd name="connsiteX12" fmla="*/ 3435014 w 4441382"/>
              <a:gd name="connsiteY12" fmla="*/ 404628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307658 w 4441382"/>
              <a:gd name="connsiteY9" fmla="*/ 197686 h 1965964"/>
              <a:gd name="connsiteX10" fmla="*/ 2697860 w 4441382"/>
              <a:gd name="connsiteY10" fmla="*/ 442402 h 1965964"/>
              <a:gd name="connsiteX11" fmla="*/ 3058115 w 4441382"/>
              <a:gd name="connsiteY11" fmla="*/ 404203 h 1965964"/>
              <a:gd name="connsiteX12" fmla="*/ 3365858 w 4441382"/>
              <a:gd name="connsiteY12" fmla="*/ 281684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307658 w 4441382"/>
              <a:gd name="connsiteY9" fmla="*/ 197686 h 1965964"/>
              <a:gd name="connsiteX10" fmla="*/ 2697860 w 4441382"/>
              <a:gd name="connsiteY10" fmla="*/ 442402 h 1965964"/>
              <a:gd name="connsiteX11" fmla="*/ 3004327 w 4441382"/>
              <a:gd name="connsiteY11" fmla="*/ 350415 h 1965964"/>
              <a:gd name="connsiteX12" fmla="*/ 3365858 w 4441382"/>
              <a:gd name="connsiteY12" fmla="*/ 281684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307658 w 4441382"/>
              <a:gd name="connsiteY9" fmla="*/ 197686 h 1965964"/>
              <a:gd name="connsiteX10" fmla="*/ 2767017 w 4441382"/>
              <a:gd name="connsiteY10" fmla="*/ 311774 h 1965964"/>
              <a:gd name="connsiteX11" fmla="*/ 3004327 w 4441382"/>
              <a:gd name="connsiteY11" fmla="*/ 350415 h 1965964"/>
              <a:gd name="connsiteX12" fmla="*/ 3365858 w 4441382"/>
              <a:gd name="connsiteY12" fmla="*/ 281684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469022 w 4441382"/>
              <a:gd name="connsiteY9" fmla="*/ 159266 h 1965964"/>
              <a:gd name="connsiteX10" fmla="*/ 2767017 w 4441382"/>
              <a:gd name="connsiteY10" fmla="*/ 311774 h 1965964"/>
              <a:gd name="connsiteX11" fmla="*/ 3004327 w 4441382"/>
              <a:gd name="connsiteY11" fmla="*/ 350415 h 1965964"/>
              <a:gd name="connsiteX12" fmla="*/ 3365858 w 4441382"/>
              <a:gd name="connsiteY12" fmla="*/ 281684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29404 h 1965964"/>
              <a:gd name="connsiteX1" fmla="*/ 1919544 w 4441382"/>
              <a:gd name="connsiteY1" fmla="*/ 1918258 h 1965964"/>
              <a:gd name="connsiteX2" fmla="*/ 1291782 w 4441382"/>
              <a:gd name="connsiteY2" fmla="*/ 1764304 h 1965964"/>
              <a:gd name="connsiteX3" fmla="*/ 688150 w 4441382"/>
              <a:gd name="connsiteY3" fmla="*/ 1494492 h 1965964"/>
              <a:gd name="connsiteX4" fmla="*/ 443832 w 4441382"/>
              <a:gd name="connsiteY4" fmla="*/ 1117843 h 1965964"/>
              <a:gd name="connsiteX5" fmla="*/ 29791 w 4441382"/>
              <a:gd name="connsiteY5" fmla="*/ 735386 h 1965964"/>
              <a:gd name="connsiteX6" fmla="*/ 265087 w 4441382"/>
              <a:gd name="connsiteY6" fmla="*/ 333293 h 1965964"/>
              <a:gd name="connsiteX7" fmla="*/ 724178 w 4441382"/>
              <a:gd name="connsiteY7" fmla="*/ 181093 h 1965964"/>
              <a:gd name="connsiteX8" fmla="*/ 1824775 w 4441382"/>
              <a:gd name="connsiteY8" fmla="*/ 15164 h 1965964"/>
              <a:gd name="connsiteX9" fmla="*/ 2469022 w 4441382"/>
              <a:gd name="connsiteY9" fmla="*/ 159266 h 1965964"/>
              <a:gd name="connsiteX10" fmla="*/ 2767017 w 4441382"/>
              <a:gd name="connsiteY10" fmla="*/ 311774 h 1965964"/>
              <a:gd name="connsiteX11" fmla="*/ 3004327 w 4441382"/>
              <a:gd name="connsiteY11" fmla="*/ 350415 h 1965964"/>
              <a:gd name="connsiteX12" fmla="*/ 3365858 w 4441382"/>
              <a:gd name="connsiteY12" fmla="*/ 281684 h 1965964"/>
              <a:gd name="connsiteX13" fmla="*/ 3603864 w 4441382"/>
              <a:gd name="connsiteY13" fmla="*/ 778289 h 1965964"/>
              <a:gd name="connsiteX14" fmla="*/ 3853424 w 4441382"/>
              <a:gd name="connsiteY14" fmla="*/ 1104017 h 1965964"/>
              <a:gd name="connsiteX15" fmla="*/ 4104832 w 4441382"/>
              <a:gd name="connsiteY15" fmla="*/ 1357904 h 1965964"/>
              <a:gd name="connsiteX16" fmla="*/ 4314382 w 4441382"/>
              <a:gd name="connsiteY16" fmla="*/ 1484904 h 1965964"/>
              <a:gd name="connsiteX17" fmla="*/ 4441382 w 4441382"/>
              <a:gd name="connsiteY17" fmla="*/ 1516654 h 1965964"/>
              <a:gd name="connsiteX18" fmla="*/ 2587182 w 4441382"/>
              <a:gd name="connsiteY18" fmla="*/ 1929404 h 1965964"/>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04832 w 4441382"/>
              <a:gd name="connsiteY15" fmla="*/ 1388180 h 1996240"/>
              <a:gd name="connsiteX16" fmla="*/ 4314382 w 4441382"/>
              <a:gd name="connsiteY16" fmla="*/ 1515180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04832 w 4441382"/>
              <a:gd name="connsiteY15" fmla="*/ 1388180 h 1996240"/>
              <a:gd name="connsiteX16" fmla="*/ 4314382 w 4441382"/>
              <a:gd name="connsiteY16" fmla="*/ 1515180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04832 w 4441382"/>
              <a:gd name="connsiteY15" fmla="*/ 1388180 h 1996240"/>
              <a:gd name="connsiteX16" fmla="*/ 4314382 w 4441382"/>
              <a:gd name="connsiteY16" fmla="*/ 1515180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04832 w 4441382"/>
              <a:gd name="connsiteY15" fmla="*/ 1388180 h 1996240"/>
              <a:gd name="connsiteX16" fmla="*/ 4328369 w 4441382"/>
              <a:gd name="connsiteY16" fmla="*/ 1482543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23484 w 4441382"/>
              <a:gd name="connsiteY15" fmla="*/ 1369529 h 1996240"/>
              <a:gd name="connsiteX16" fmla="*/ 4328369 w 4441382"/>
              <a:gd name="connsiteY16" fmla="*/ 1482543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03864 w 4441382"/>
              <a:gd name="connsiteY13" fmla="*/ 808565 h 1996240"/>
              <a:gd name="connsiteX14" fmla="*/ 3853424 w 4441382"/>
              <a:gd name="connsiteY14" fmla="*/ 1134293 h 1996240"/>
              <a:gd name="connsiteX15" fmla="*/ 4123484 w 4441382"/>
              <a:gd name="connsiteY15" fmla="*/ 1369529 h 1996240"/>
              <a:gd name="connsiteX16" fmla="*/ 4328369 w 4441382"/>
              <a:gd name="connsiteY16" fmla="*/ 1482543 h 1996240"/>
              <a:gd name="connsiteX17" fmla="*/ 4441382 w 4441382"/>
              <a:gd name="connsiteY17" fmla="*/ 1546930 h 1996240"/>
              <a:gd name="connsiteX18" fmla="*/ 2587182 w 4441382"/>
              <a:gd name="connsiteY18" fmla="*/ 1959680 h 1996240"/>
              <a:gd name="connsiteX0" fmla="*/ 2587182 w 4441382"/>
              <a:gd name="connsiteY0" fmla="*/ 1959680 h 1996240"/>
              <a:gd name="connsiteX1" fmla="*/ 1919544 w 4441382"/>
              <a:gd name="connsiteY1" fmla="*/ 1948534 h 1996240"/>
              <a:gd name="connsiteX2" fmla="*/ 1291782 w 4441382"/>
              <a:gd name="connsiteY2" fmla="*/ 1794580 h 1996240"/>
              <a:gd name="connsiteX3" fmla="*/ 688150 w 4441382"/>
              <a:gd name="connsiteY3" fmla="*/ 1524768 h 1996240"/>
              <a:gd name="connsiteX4" fmla="*/ 443832 w 4441382"/>
              <a:gd name="connsiteY4" fmla="*/ 1148119 h 1996240"/>
              <a:gd name="connsiteX5" fmla="*/ 29791 w 4441382"/>
              <a:gd name="connsiteY5" fmla="*/ 765662 h 1996240"/>
              <a:gd name="connsiteX6" fmla="*/ 265087 w 4441382"/>
              <a:gd name="connsiteY6" fmla="*/ 363569 h 1996240"/>
              <a:gd name="connsiteX7" fmla="*/ 724178 w 4441382"/>
              <a:gd name="connsiteY7" fmla="*/ 211369 h 1996240"/>
              <a:gd name="connsiteX8" fmla="*/ 1824775 w 4441382"/>
              <a:gd name="connsiteY8" fmla="*/ 45440 h 1996240"/>
              <a:gd name="connsiteX9" fmla="*/ 2469022 w 4441382"/>
              <a:gd name="connsiteY9" fmla="*/ 189542 h 1996240"/>
              <a:gd name="connsiteX10" fmla="*/ 2767017 w 4441382"/>
              <a:gd name="connsiteY10" fmla="*/ 342050 h 1996240"/>
              <a:gd name="connsiteX11" fmla="*/ 3004327 w 4441382"/>
              <a:gd name="connsiteY11" fmla="*/ 380691 h 1996240"/>
              <a:gd name="connsiteX12" fmla="*/ 3365858 w 4441382"/>
              <a:gd name="connsiteY12" fmla="*/ 311960 h 1996240"/>
              <a:gd name="connsiteX13" fmla="*/ 3627176 w 4441382"/>
              <a:gd name="connsiteY13" fmla="*/ 813228 h 1996240"/>
              <a:gd name="connsiteX14" fmla="*/ 3853424 w 4441382"/>
              <a:gd name="connsiteY14" fmla="*/ 1134293 h 1996240"/>
              <a:gd name="connsiteX15" fmla="*/ 4123484 w 4441382"/>
              <a:gd name="connsiteY15" fmla="*/ 1369529 h 1996240"/>
              <a:gd name="connsiteX16" fmla="*/ 4328369 w 4441382"/>
              <a:gd name="connsiteY16" fmla="*/ 1482543 h 1996240"/>
              <a:gd name="connsiteX17" fmla="*/ 4441382 w 4441382"/>
              <a:gd name="connsiteY17" fmla="*/ 1546930 h 1996240"/>
              <a:gd name="connsiteX18" fmla="*/ 2587182 w 4441382"/>
              <a:gd name="connsiteY18" fmla="*/ 1959680 h 1996240"/>
              <a:gd name="connsiteX0" fmla="*/ 2587182 w 4492671"/>
              <a:gd name="connsiteY0" fmla="*/ 1959680 h 1996240"/>
              <a:gd name="connsiteX1" fmla="*/ 1919544 w 4492671"/>
              <a:gd name="connsiteY1" fmla="*/ 1948534 h 1996240"/>
              <a:gd name="connsiteX2" fmla="*/ 1291782 w 4492671"/>
              <a:gd name="connsiteY2" fmla="*/ 1794580 h 1996240"/>
              <a:gd name="connsiteX3" fmla="*/ 688150 w 4492671"/>
              <a:gd name="connsiteY3" fmla="*/ 1524768 h 1996240"/>
              <a:gd name="connsiteX4" fmla="*/ 443832 w 4492671"/>
              <a:gd name="connsiteY4" fmla="*/ 1148119 h 1996240"/>
              <a:gd name="connsiteX5" fmla="*/ 29791 w 4492671"/>
              <a:gd name="connsiteY5" fmla="*/ 765662 h 1996240"/>
              <a:gd name="connsiteX6" fmla="*/ 265087 w 4492671"/>
              <a:gd name="connsiteY6" fmla="*/ 363569 h 1996240"/>
              <a:gd name="connsiteX7" fmla="*/ 724178 w 4492671"/>
              <a:gd name="connsiteY7" fmla="*/ 211369 h 1996240"/>
              <a:gd name="connsiteX8" fmla="*/ 1824775 w 4492671"/>
              <a:gd name="connsiteY8" fmla="*/ 45440 h 1996240"/>
              <a:gd name="connsiteX9" fmla="*/ 2469022 w 4492671"/>
              <a:gd name="connsiteY9" fmla="*/ 189542 h 1996240"/>
              <a:gd name="connsiteX10" fmla="*/ 2767017 w 4492671"/>
              <a:gd name="connsiteY10" fmla="*/ 342050 h 1996240"/>
              <a:gd name="connsiteX11" fmla="*/ 3004327 w 4492671"/>
              <a:gd name="connsiteY11" fmla="*/ 380691 h 1996240"/>
              <a:gd name="connsiteX12" fmla="*/ 3365858 w 4492671"/>
              <a:gd name="connsiteY12" fmla="*/ 311960 h 1996240"/>
              <a:gd name="connsiteX13" fmla="*/ 3627176 w 4492671"/>
              <a:gd name="connsiteY13" fmla="*/ 813228 h 1996240"/>
              <a:gd name="connsiteX14" fmla="*/ 3853424 w 4492671"/>
              <a:gd name="connsiteY14" fmla="*/ 1134293 h 1996240"/>
              <a:gd name="connsiteX15" fmla="*/ 4123484 w 4492671"/>
              <a:gd name="connsiteY15" fmla="*/ 1369529 h 1996240"/>
              <a:gd name="connsiteX16" fmla="*/ 4328369 w 4492671"/>
              <a:gd name="connsiteY16" fmla="*/ 1482543 h 1996240"/>
              <a:gd name="connsiteX17" fmla="*/ 4492671 w 4492671"/>
              <a:gd name="connsiteY17" fmla="*/ 1546931 h 1996240"/>
              <a:gd name="connsiteX18" fmla="*/ 2587182 w 4492671"/>
              <a:gd name="connsiteY18" fmla="*/ 1959680 h 19962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492671" h="1996240">
                <a:moveTo>
                  <a:pt x="2587182" y="1959680"/>
                </a:moveTo>
                <a:cubicBezTo>
                  <a:pt x="2167409" y="1996240"/>
                  <a:pt x="2167416" y="1988841"/>
                  <a:pt x="1919544" y="1948534"/>
                </a:cubicBezTo>
                <a:cubicBezTo>
                  <a:pt x="1671672" y="1914623"/>
                  <a:pt x="1466792" y="1845076"/>
                  <a:pt x="1291782" y="1794580"/>
                </a:cubicBezTo>
                <a:cubicBezTo>
                  <a:pt x="1109453" y="1728919"/>
                  <a:pt x="939706" y="1721004"/>
                  <a:pt x="688150" y="1524768"/>
                </a:cubicBezTo>
                <a:cubicBezTo>
                  <a:pt x="501871" y="1371077"/>
                  <a:pt x="544528" y="1293867"/>
                  <a:pt x="443832" y="1148119"/>
                </a:cubicBezTo>
                <a:cubicBezTo>
                  <a:pt x="175054" y="1031602"/>
                  <a:pt x="59582" y="896420"/>
                  <a:pt x="29791" y="765662"/>
                </a:cubicBezTo>
                <a:cubicBezTo>
                  <a:pt x="0" y="634904"/>
                  <a:pt x="127584" y="435460"/>
                  <a:pt x="265087" y="363569"/>
                </a:cubicBezTo>
                <a:cubicBezTo>
                  <a:pt x="489836" y="284660"/>
                  <a:pt x="560902" y="251857"/>
                  <a:pt x="724178" y="211369"/>
                </a:cubicBezTo>
                <a:cubicBezTo>
                  <a:pt x="885045" y="164895"/>
                  <a:pt x="1625488" y="0"/>
                  <a:pt x="1824775" y="45440"/>
                </a:cubicBezTo>
                <a:cubicBezTo>
                  <a:pt x="2074601" y="61012"/>
                  <a:pt x="2231299" y="118336"/>
                  <a:pt x="2469022" y="189542"/>
                </a:cubicBezTo>
                <a:cubicBezTo>
                  <a:pt x="2614536" y="260748"/>
                  <a:pt x="2677800" y="310192"/>
                  <a:pt x="2767017" y="342050"/>
                </a:cubicBezTo>
                <a:cubicBezTo>
                  <a:pt x="2856235" y="373908"/>
                  <a:pt x="2904520" y="385706"/>
                  <a:pt x="3004327" y="380691"/>
                </a:cubicBezTo>
                <a:cubicBezTo>
                  <a:pt x="3104134" y="375676"/>
                  <a:pt x="3276181" y="252174"/>
                  <a:pt x="3365858" y="311960"/>
                </a:cubicBezTo>
                <a:lnTo>
                  <a:pt x="3627176" y="813228"/>
                </a:lnTo>
                <a:cubicBezTo>
                  <a:pt x="3696911" y="924670"/>
                  <a:pt x="3772184" y="1039043"/>
                  <a:pt x="3853424" y="1134293"/>
                </a:cubicBezTo>
                <a:lnTo>
                  <a:pt x="4123484" y="1369529"/>
                </a:lnTo>
                <a:cubicBezTo>
                  <a:pt x="4200310" y="1400373"/>
                  <a:pt x="4272278" y="1456085"/>
                  <a:pt x="4328369" y="1482543"/>
                </a:cubicBezTo>
                <a:lnTo>
                  <a:pt x="4492671" y="1546931"/>
                </a:lnTo>
                <a:lnTo>
                  <a:pt x="2587182" y="1959680"/>
                </a:lnTo>
                <a:close/>
              </a:path>
            </a:pathLst>
          </a:custGeom>
          <a:solidFill>
            <a:srgbClr val="FFCC99"/>
          </a:solidFill>
          <a:ln w="3175"/>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sp macro="" textlink="">
        <xdr:nvSpPr>
          <xdr:cNvPr id="83" name="Freihandform 82"/>
          <xdr:cNvSpPr/>
        </xdr:nvSpPr>
        <xdr:spPr bwMode="auto">
          <a:xfrm>
            <a:off x="3714749" y="3794370"/>
            <a:ext cx="1447799" cy="783109"/>
          </a:xfrm>
          <a:custGeom>
            <a:avLst/>
            <a:gdLst>
              <a:gd name="connsiteX0" fmla="*/ 1319002 w 2103930"/>
              <a:gd name="connsiteY0" fmla="*/ 1157161 h 1157161"/>
              <a:gd name="connsiteX1" fmla="*/ 2023009 w 2103930"/>
              <a:gd name="connsiteY1" fmla="*/ 1003413 h 1157161"/>
              <a:gd name="connsiteX2" fmla="*/ 2103930 w 2103930"/>
              <a:gd name="connsiteY2" fmla="*/ 776836 h 1157161"/>
              <a:gd name="connsiteX3" fmla="*/ 1966365 w 2103930"/>
              <a:gd name="connsiteY3" fmla="*/ 614995 h 1157161"/>
              <a:gd name="connsiteX4" fmla="*/ 1440383 w 2103930"/>
              <a:gd name="connsiteY4" fmla="*/ 315590 h 1157161"/>
              <a:gd name="connsiteX5" fmla="*/ 0 w 2103930"/>
              <a:gd name="connsiteY5" fmla="*/ 0 h 1157161"/>
              <a:gd name="connsiteX6" fmla="*/ 509799 w 2103930"/>
              <a:gd name="connsiteY6" fmla="*/ 671639 h 1157161"/>
              <a:gd name="connsiteX7" fmla="*/ 865848 w 2103930"/>
              <a:gd name="connsiteY7" fmla="*/ 873940 h 1157161"/>
              <a:gd name="connsiteX8" fmla="*/ 1189530 w 2103930"/>
              <a:gd name="connsiteY8" fmla="*/ 1124793 h 1157161"/>
              <a:gd name="connsiteX9" fmla="*/ 1319002 w 2103930"/>
              <a:gd name="connsiteY9" fmla="*/ 1157161 h 1157161"/>
              <a:gd name="connsiteX0" fmla="*/ 1319002 w 2103930"/>
              <a:gd name="connsiteY0" fmla="*/ 1157161 h 1157161"/>
              <a:gd name="connsiteX1" fmla="*/ 2023009 w 2103930"/>
              <a:gd name="connsiteY1" fmla="*/ 1003413 h 1157161"/>
              <a:gd name="connsiteX2" fmla="*/ 2103930 w 2103930"/>
              <a:gd name="connsiteY2" fmla="*/ 776836 h 1157161"/>
              <a:gd name="connsiteX3" fmla="*/ 1966365 w 2103930"/>
              <a:gd name="connsiteY3" fmla="*/ 614995 h 1157161"/>
              <a:gd name="connsiteX4" fmla="*/ 1440383 w 2103930"/>
              <a:gd name="connsiteY4" fmla="*/ 315590 h 1157161"/>
              <a:gd name="connsiteX5" fmla="*/ 0 w 2103930"/>
              <a:gd name="connsiteY5" fmla="*/ 0 h 1157161"/>
              <a:gd name="connsiteX6" fmla="*/ 509799 w 2103930"/>
              <a:gd name="connsiteY6" fmla="*/ 671639 h 1157161"/>
              <a:gd name="connsiteX7" fmla="*/ 776836 w 2103930"/>
              <a:gd name="connsiteY7" fmla="*/ 938676 h 1157161"/>
              <a:gd name="connsiteX8" fmla="*/ 1189530 w 2103930"/>
              <a:gd name="connsiteY8" fmla="*/ 1124793 h 1157161"/>
              <a:gd name="connsiteX9" fmla="*/ 1319002 w 2103930"/>
              <a:gd name="connsiteY9" fmla="*/ 1157161 h 1157161"/>
              <a:gd name="connsiteX0" fmla="*/ 1319002 w 2103930"/>
              <a:gd name="connsiteY0" fmla="*/ 1157161 h 1157161"/>
              <a:gd name="connsiteX1" fmla="*/ 2023009 w 2103930"/>
              <a:gd name="connsiteY1" fmla="*/ 1003413 h 1157161"/>
              <a:gd name="connsiteX2" fmla="*/ 2103930 w 2103930"/>
              <a:gd name="connsiteY2" fmla="*/ 776836 h 1157161"/>
              <a:gd name="connsiteX3" fmla="*/ 1966365 w 2103930"/>
              <a:gd name="connsiteY3" fmla="*/ 614995 h 1157161"/>
              <a:gd name="connsiteX4" fmla="*/ 1440383 w 2103930"/>
              <a:gd name="connsiteY4" fmla="*/ 315590 h 1157161"/>
              <a:gd name="connsiteX5" fmla="*/ 0 w 2103930"/>
              <a:gd name="connsiteY5" fmla="*/ 0 h 1157161"/>
              <a:gd name="connsiteX6" fmla="*/ 509799 w 2103930"/>
              <a:gd name="connsiteY6" fmla="*/ 671639 h 1157161"/>
              <a:gd name="connsiteX7" fmla="*/ 776836 w 2103930"/>
              <a:gd name="connsiteY7" fmla="*/ 938676 h 1157161"/>
              <a:gd name="connsiteX8" fmla="*/ 1189530 w 2103930"/>
              <a:gd name="connsiteY8" fmla="*/ 1124793 h 1157161"/>
              <a:gd name="connsiteX9" fmla="*/ 1319002 w 2103930"/>
              <a:gd name="connsiteY9" fmla="*/ 1157161 h 1157161"/>
              <a:gd name="connsiteX0" fmla="*/ 1319002 w 2103930"/>
              <a:gd name="connsiteY0" fmla="*/ 1157161 h 1157161"/>
              <a:gd name="connsiteX1" fmla="*/ 2023009 w 2103930"/>
              <a:gd name="connsiteY1" fmla="*/ 1003413 h 1157161"/>
              <a:gd name="connsiteX2" fmla="*/ 2103930 w 2103930"/>
              <a:gd name="connsiteY2" fmla="*/ 776836 h 1157161"/>
              <a:gd name="connsiteX3" fmla="*/ 1966365 w 2103930"/>
              <a:gd name="connsiteY3" fmla="*/ 614995 h 1157161"/>
              <a:gd name="connsiteX4" fmla="*/ 1440383 w 2103930"/>
              <a:gd name="connsiteY4" fmla="*/ 315590 h 1157161"/>
              <a:gd name="connsiteX5" fmla="*/ 0 w 2103930"/>
              <a:gd name="connsiteY5" fmla="*/ 0 h 1157161"/>
              <a:gd name="connsiteX6" fmla="*/ 461247 w 2103930"/>
              <a:gd name="connsiteY6" fmla="*/ 704007 h 1157161"/>
              <a:gd name="connsiteX7" fmla="*/ 776836 w 2103930"/>
              <a:gd name="connsiteY7" fmla="*/ 938676 h 1157161"/>
              <a:gd name="connsiteX8" fmla="*/ 1189530 w 2103930"/>
              <a:gd name="connsiteY8" fmla="*/ 1124793 h 1157161"/>
              <a:gd name="connsiteX9" fmla="*/ 1319002 w 2103930"/>
              <a:gd name="connsiteY9" fmla="*/ 1157161 h 1157161"/>
              <a:gd name="connsiteX0" fmla="*/ 1319002 w 2103930"/>
              <a:gd name="connsiteY0" fmla="*/ 1157161 h 1157161"/>
              <a:gd name="connsiteX1" fmla="*/ 2023009 w 2103930"/>
              <a:gd name="connsiteY1" fmla="*/ 1003413 h 1157161"/>
              <a:gd name="connsiteX2" fmla="*/ 2103930 w 2103930"/>
              <a:gd name="connsiteY2" fmla="*/ 776836 h 1157161"/>
              <a:gd name="connsiteX3" fmla="*/ 1966365 w 2103930"/>
              <a:gd name="connsiteY3" fmla="*/ 614995 h 1157161"/>
              <a:gd name="connsiteX4" fmla="*/ 1440383 w 2103930"/>
              <a:gd name="connsiteY4" fmla="*/ 315590 h 1157161"/>
              <a:gd name="connsiteX5" fmla="*/ 0 w 2103930"/>
              <a:gd name="connsiteY5" fmla="*/ 0 h 1157161"/>
              <a:gd name="connsiteX6" fmla="*/ 461247 w 2103930"/>
              <a:gd name="connsiteY6" fmla="*/ 704007 h 1157161"/>
              <a:gd name="connsiteX7" fmla="*/ 776836 w 2103930"/>
              <a:gd name="connsiteY7" fmla="*/ 938676 h 1157161"/>
              <a:gd name="connsiteX8" fmla="*/ 1189530 w 2103930"/>
              <a:gd name="connsiteY8" fmla="*/ 1124793 h 1157161"/>
              <a:gd name="connsiteX9" fmla="*/ 1319002 w 2103930"/>
              <a:gd name="connsiteY9" fmla="*/ 1157161 h 1157161"/>
              <a:gd name="connsiteX0" fmla="*/ 1327094 w 2112022"/>
              <a:gd name="connsiteY0" fmla="*/ 1189529 h 1189529"/>
              <a:gd name="connsiteX1" fmla="*/ 2031101 w 2112022"/>
              <a:gd name="connsiteY1" fmla="*/ 1035781 h 1189529"/>
              <a:gd name="connsiteX2" fmla="*/ 2112022 w 2112022"/>
              <a:gd name="connsiteY2" fmla="*/ 809204 h 1189529"/>
              <a:gd name="connsiteX3" fmla="*/ 1974457 w 2112022"/>
              <a:gd name="connsiteY3" fmla="*/ 647363 h 1189529"/>
              <a:gd name="connsiteX4" fmla="*/ 1448475 w 2112022"/>
              <a:gd name="connsiteY4" fmla="*/ 347958 h 1189529"/>
              <a:gd name="connsiteX5" fmla="*/ 0 w 2112022"/>
              <a:gd name="connsiteY5" fmla="*/ 0 h 1189529"/>
              <a:gd name="connsiteX6" fmla="*/ 469339 w 2112022"/>
              <a:gd name="connsiteY6" fmla="*/ 736375 h 1189529"/>
              <a:gd name="connsiteX7" fmla="*/ 784928 w 2112022"/>
              <a:gd name="connsiteY7" fmla="*/ 971044 h 1189529"/>
              <a:gd name="connsiteX8" fmla="*/ 1197622 w 2112022"/>
              <a:gd name="connsiteY8" fmla="*/ 1157161 h 1189529"/>
              <a:gd name="connsiteX9" fmla="*/ 1327094 w 2112022"/>
              <a:gd name="connsiteY9" fmla="*/ 1189529 h 1189529"/>
              <a:gd name="connsiteX0" fmla="*/ 1327094 w 2112022"/>
              <a:gd name="connsiteY0" fmla="*/ 1189529 h 1189529"/>
              <a:gd name="connsiteX1" fmla="*/ 2031101 w 2112022"/>
              <a:gd name="connsiteY1" fmla="*/ 1035781 h 1189529"/>
              <a:gd name="connsiteX2" fmla="*/ 2112022 w 2112022"/>
              <a:gd name="connsiteY2" fmla="*/ 809204 h 1189529"/>
              <a:gd name="connsiteX3" fmla="*/ 1974457 w 2112022"/>
              <a:gd name="connsiteY3" fmla="*/ 647363 h 1189529"/>
              <a:gd name="connsiteX4" fmla="*/ 1448475 w 2112022"/>
              <a:gd name="connsiteY4" fmla="*/ 347958 h 1189529"/>
              <a:gd name="connsiteX5" fmla="*/ 0 w 2112022"/>
              <a:gd name="connsiteY5" fmla="*/ 0 h 1189529"/>
              <a:gd name="connsiteX6" fmla="*/ 469339 w 2112022"/>
              <a:gd name="connsiteY6" fmla="*/ 736375 h 1189529"/>
              <a:gd name="connsiteX7" fmla="*/ 784928 w 2112022"/>
              <a:gd name="connsiteY7" fmla="*/ 971044 h 1189529"/>
              <a:gd name="connsiteX8" fmla="*/ 1197622 w 2112022"/>
              <a:gd name="connsiteY8" fmla="*/ 1157161 h 1189529"/>
              <a:gd name="connsiteX9" fmla="*/ 1327094 w 2112022"/>
              <a:gd name="connsiteY9" fmla="*/ 1189529 h 1189529"/>
              <a:gd name="connsiteX0" fmla="*/ 1327094 w 2161922"/>
              <a:gd name="connsiteY0" fmla="*/ 1189529 h 1189529"/>
              <a:gd name="connsiteX1" fmla="*/ 2031101 w 2161922"/>
              <a:gd name="connsiteY1" fmla="*/ 1035781 h 1189529"/>
              <a:gd name="connsiteX2" fmla="*/ 2112022 w 2161922"/>
              <a:gd name="connsiteY2" fmla="*/ 809204 h 1189529"/>
              <a:gd name="connsiteX3" fmla="*/ 1974457 w 2161922"/>
              <a:gd name="connsiteY3" fmla="*/ 647363 h 1189529"/>
              <a:gd name="connsiteX4" fmla="*/ 1448475 w 2161922"/>
              <a:gd name="connsiteY4" fmla="*/ 347958 h 1189529"/>
              <a:gd name="connsiteX5" fmla="*/ 0 w 2161922"/>
              <a:gd name="connsiteY5" fmla="*/ 0 h 1189529"/>
              <a:gd name="connsiteX6" fmla="*/ 469339 w 2161922"/>
              <a:gd name="connsiteY6" fmla="*/ 736375 h 1189529"/>
              <a:gd name="connsiteX7" fmla="*/ 784928 w 2161922"/>
              <a:gd name="connsiteY7" fmla="*/ 971044 h 1189529"/>
              <a:gd name="connsiteX8" fmla="*/ 1197622 w 2161922"/>
              <a:gd name="connsiteY8" fmla="*/ 1157161 h 1189529"/>
              <a:gd name="connsiteX9" fmla="*/ 1327094 w 2161922"/>
              <a:gd name="connsiteY9" fmla="*/ 1189529 h 1189529"/>
              <a:gd name="connsiteX0" fmla="*/ 1327094 w 2138995"/>
              <a:gd name="connsiteY0" fmla="*/ 1189529 h 1189529"/>
              <a:gd name="connsiteX1" fmla="*/ 2031101 w 2138995"/>
              <a:gd name="connsiteY1" fmla="*/ 1035781 h 1189529"/>
              <a:gd name="connsiteX2" fmla="*/ 1974457 w 2138995"/>
              <a:gd name="connsiteY2" fmla="*/ 647363 h 1189529"/>
              <a:gd name="connsiteX3" fmla="*/ 1448475 w 2138995"/>
              <a:gd name="connsiteY3" fmla="*/ 347958 h 1189529"/>
              <a:gd name="connsiteX4" fmla="*/ 0 w 2138995"/>
              <a:gd name="connsiteY4" fmla="*/ 0 h 1189529"/>
              <a:gd name="connsiteX5" fmla="*/ 469339 w 2138995"/>
              <a:gd name="connsiteY5" fmla="*/ 736375 h 1189529"/>
              <a:gd name="connsiteX6" fmla="*/ 784928 w 2138995"/>
              <a:gd name="connsiteY6" fmla="*/ 971044 h 1189529"/>
              <a:gd name="connsiteX7" fmla="*/ 1197622 w 2138995"/>
              <a:gd name="connsiteY7" fmla="*/ 1157161 h 1189529"/>
              <a:gd name="connsiteX8" fmla="*/ 1327094 w 2138995"/>
              <a:gd name="connsiteY8" fmla="*/ 1189529 h 1189529"/>
              <a:gd name="connsiteX0" fmla="*/ 1327094 w 2138995"/>
              <a:gd name="connsiteY0" fmla="*/ 1189529 h 1189529"/>
              <a:gd name="connsiteX1" fmla="*/ 2031101 w 2138995"/>
              <a:gd name="connsiteY1" fmla="*/ 1035781 h 1189529"/>
              <a:gd name="connsiteX2" fmla="*/ 1974457 w 2138995"/>
              <a:gd name="connsiteY2" fmla="*/ 614995 h 1189529"/>
              <a:gd name="connsiteX3" fmla="*/ 1448475 w 2138995"/>
              <a:gd name="connsiteY3" fmla="*/ 347958 h 1189529"/>
              <a:gd name="connsiteX4" fmla="*/ 0 w 2138995"/>
              <a:gd name="connsiteY4" fmla="*/ 0 h 1189529"/>
              <a:gd name="connsiteX5" fmla="*/ 469339 w 2138995"/>
              <a:gd name="connsiteY5" fmla="*/ 736375 h 1189529"/>
              <a:gd name="connsiteX6" fmla="*/ 784928 w 2138995"/>
              <a:gd name="connsiteY6" fmla="*/ 971044 h 1189529"/>
              <a:gd name="connsiteX7" fmla="*/ 1197622 w 2138995"/>
              <a:gd name="connsiteY7" fmla="*/ 1157161 h 1189529"/>
              <a:gd name="connsiteX8" fmla="*/ 1327094 w 2138995"/>
              <a:gd name="connsiteY8" fmla="*/ 1189529 h 1189529"/>
              <a:gd name="connsiteX0" fmla="*/ 1327094 w 2163547"/>
              <a:gd name="connsiteY0" fmla="*/ 1189529 h 1189529"/>
              <a:gd name="connsiteX1" fmla="*/ 2055653 w 2163547"/>
              <a:gd name="connsiteY1" fmla="*/ 1028267 h 1189529"/>
              <a:gd name="connsiteX2" fmla="*/ 1974457 w 2163547"/>
              <a:gd name="connsiteY2" fmla="*/ 614995 h 1189529"/>
              <a:gd name="connsiteX3" fmla="*/ 1448475 w 2163547"/>
              <a:gd name="connsiteY3" fmla="*/ 347958 h 1189529"/>
              <a:gd name="connsiteX4" fmla="*/ 0 w 2163547"/>
              <a:gd name="connsiteY4" fmla="*/ 0 h 1189529"/>
              <a:gd name="connsiteX5" fmla="*/ 469339 w 2163547"/>
              <a:gd name="connsiteY5" fmla="*/ 736375 h 1189529"/>
              <a:gd name="connsiteX6" fmla="*/ 784928 w 2163547"/>
              <a:gd name="connsiteY6" fmla="*/ 971044 h 1189529"/>
              <a:gd name="connsiteX7" fmla="*/ 1197622 w 2163547"/>
              <a:gd name="connsiteY7" fmla="*/ 1157161 h 1189529"/>
              <a:gd name="connsiteX8" fmla="*/ 1327094 w 2163547"/>
              <a:gd name="connsiteY8" fmla="*/ 1189529 h 1189529"/>
              <a:gd name="connsiteX0" fmla="*/ 1327094 w 2143906"/>
              <a:gd name="connsiteY0" fmla="*/ 1189529 h 1189529"/>
              <a:gd name="connsiteX1" fmla="*/ 2055653 w 2143906"/>
              <a:gd name="connsiteY1" fmla="*/ 1028267 h 1189529"/>
              <a:gd name="connsiteX2" fmla="*/ 1974457 w 2143906"/>
              <a:gd name="connsiteY2" fmla="*/ 614995 h 1189529"/>
              <a:gd name="connsiteX3" fmla="*/ 1448475 w 2143906"/>
              <a:gd name="connsiteY3" fmla="*/ 347958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72003 w 2143906"/>
              <a:gd name="connsiteY2" fmla="*/ 630022 h 1189529"/>
              <a:gd name="connsiteX3" fmla="*/ 1448475 w 2143906"/>
              <a:gd name="connsiteY3" fmla="*/ 347958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72003 w 2143906"/>
              <a:gd name="connsiteY2" fmla="*/ 630022 h 1189529"/>
              <a:gd name="connsiteX3" fmla="*/ 1448475 w 2143906"/>
              <a:gd name="connsiteY3" fmla="*/ 347958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72003 w 2143906"/>
              <a:gd name="connsiteY2" fmla="*/ 630022 h 1189529"/>
              <a:gd name="connsiteX3" fmla="*/ 1448475 w 2143906"/>
              <a:gd name="connsiteY3" fmla="*/ 347958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72003 w 2143906"/>
              <a:gd name="connsiteY2" fmla="*/ 630022 h 1189529"/>
              <a:gd name="connsiteX3" fmla="*/ 1556502 w 2143906"/>
              <a:gd name="connsiteY3" fmla="*/ 400553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91645 w 2143906"/>
              <a:gd name="connsiteY2" fmla="*/ 617500 h 1189529"/>
              <a:gd name="connsiteX3" fmla="*/ 1556502 w 2143906"/>
              <a:gd name="connsiteY3" fmla="*/ 400553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91645 w 2143906"/>
              <a:gd name="connsiteY2" fmla="*/ 617500 h 1189529"/>
              <a:gd name="connsiteX3" fmla="*/ 1556502 w 2143906"/>
              <a:gd name="connsiteY3" fmla="*/ 400553 h 1189529"/>
              <a:gd name="connsiteX4" fmla="*/ 0 w 2143906"/>
              <a:gd name="connsiteY4" fmla="*/ 0 h 1189529"/>
              <a:gd name="connsiteX5" fmla="*/ 469339 w 2143906"/>
              <a:gd name="connsiteY5" fmla="*/ 736375 h 1189529"/>
              <a:gd name="connsiteX6" fmla="*/ 784928 w 2143906"/>
              <a:gd name="connsiteY6" fmla="*/ 971044 h 1189529"/>
              <a:gd name="connsiteX7" fmla="*/ 1197622 w 2143906"/>
              <a:gd name="connsiteY7" fmla="*/ 1157161 h 1189529"/>
              <a:gd name="connsiteX8" fmla="*/ 1327094 w 2143906"/>
              <a:gd name="connsiteY8" fmla="*/ 1189529 h 1189529"/>
              <a:gd name="connsiteX0" fmla="*/ 1327094 w 2143906"/>
              <a:gd name="connsiteY0" fmla="*/ 1189529 h 1189529"/>
              <a:gd name="connsiteX1" fmla="*/ 2055653 w 2143906"/>
              <a:gd name="connsiteY1" fmla="*/ 1028267 h 1189529"/>
              <a:gd name="connsiteX2" fmla="*/ 1991645 w 2143906"/>
              <a:gd name="connsiteY2" fmla="*/ 617500 h 1189529"/>
              <a:gd name="connsiteX3" fmla="*/ 1556502 w 2143906"/>
              <a:gd name="connsiteY3" fmla="*/ 400553 h 1189529"/>
              <a:gd name="connsiteX4" fmla="*/ 955604 w 2143906"/>
              <a:gd name="connsiteY4" fmla="*/ 249619 h 1189529"/>
              <a:gd name="connsiteX5" fmla="*/ 0 w 2143906"/>
              <a:gd name="connsiteY5" fmla="*/ 0 h 1189529"/>
              <a:gd name="connsiteX6" fmla="*/ 469339 w 2143906"/>
              <a:gd name="connsiteY6" fmla="*/ 736375 h 1189529"/>
              <a:gd name="connsiteX7" fmla="*/ 784928 w 2143906"/>
              <a:gd name="connsiteY7" fmla="*/ 971044 h 1189529"/>
              <a:gd name="connsiteX8" fmla="*/ 1197622 w 2143906"/>
              <a:gd name="connsiteY8" fmla="*/ 1157161 h 1189529"/>
              <a:gd name="connsiteX9" fmla="*/ 1327094 w 2143906"/>
              <a:gd name="connsiteY9" fmla="*/ 1189529 h 1189529"/>
              <a:gd name="connsiteX0" fmla="*/ 1327094 w 2143906"/>
              <a:gd name="connsiteY0" fmla="*/ 1406311 h 1406311"/>
              <a:gd name="connsiteX1" fmla="*/ 2055653 w 2143906"/>
              <a:gd name="connsiteY1" fmla="*/ 1245049 h 1406311"/>
              <a:gd name="connsiteX2" fmla="*/ 1991645 w 2143906"/>
              <a:gd name="connsiteY2" fmla="*/ 834282 h 1406311"/>
              <a:gd name="connsiteX3" fmla="*/ 1556502 w 2143906"/>
              <a:gd name="connsiteY3" fmla="*/ 617335 h 1406311"/>
              <a:gd name="connsiteX4" fmla="*/ 955604 w 2143906"/>
              <a:gd name="connsiteY4" fmla="*/ 466401 h 1406311"/>
              <a:gd name="connsiteX5" fmla="*/ 0 w 2143906"/>
              <a:gd name="connsiteY5" fmla="*/ 216782 h 1406311"/>
              <a:gd name="connsiteX6" fmla="*/ 469339 w 2143906"/>
              <a:gd name="connsiteY6" fmla="*/ 953157 h 1406311"/>
              <a:gd name="connsiteX7" fmla="*/ 784928 w 2143906"/>
              <a:gd name="connsiteY7" fmla="*/ 1187826 h 1406311"/>
              <a:gd name="connsiteX8" fmla="*/ 1197622 w 2143906"/>
              <a:gd name="connsiteY8" fmla="*/ 1373943 h 1406311"/>
              <a:gd name="connsiteX9" fmla="*/ 1327094 w 2143906"/>
              <a:gd name="connsiteY9" fmla="*/ 1406311 h 1406311"/>
              <a:gd name="connsiteX0" fmla="*/ 1285356 w 2102168"/>
              <a:gd name="connsiteY0" fmla="*/ 1406311 h 1406311"/>
              <a:gd name="connsiteX1" fmla="*/ 2013915 w 2102168"/>
              <a:gd name="connsiteY1" fmla="*/ 1245049 h 1406311"/>
              <a:gd name="connsiteX2" fmla="*/ 1949907 w 2102168"/>
              <a:gd name="connsiteY2" fmla="*/ 834282 h 1406311"/>
              <a:gd name="connsiteX3" fmla="*/ 1514764 w 2102168"/>
              <a:gd name="connsiteY3" fmla="*/ 617335 h 1406311"/>
              <a:gd name="connsiteX4" fmla="*/ 913866 w 2102168"/>
              <a:gd name="connsiteY4" fmla="*/ 466401 h 1406311"/>
              <a:gd name="connsiteX5" fmla="*/ 0 w 2102168"/>
              <a:gd name="connsiteY5" fmla="*/ 204260 h 1406311"/>
              <a:gd name="connsiteX6" fmla="*/ 427601 w 2102168"/>
              <a:gd name="connsiteY6" fmla="*/ 953157 h 1406311"/>
              <a:gd name="connsiteX7" fmla="*/ 743190 w 2102168"/>
              <a:gd name="connsiteY7" fmla="*/ 1187826 h 1406311"/>
              <a:gd name="connsiteX8" fmla="*/ 1155884 w 2102168"/>
              <a:gd name="connsiteY8" fmla="*/ 1373943 h 1406311"/>
              <a:gd name="connsiteX9" fmla="*/ 1285356 w 2102168"/>
              <a:gd name="connsiteY9" fmla="*/ 1406311 h 1406311"/>
              <a:gd name="connsiteX0" fmla="*/ 1300882 w 2117694"/>
              <a:gd name="connsiteY0" fmla="*/ 1325754 h 1325754"/>
              <a:gd name="connsiteX1" fmla="*/ 2029441 w 2117694"/>
              <a:gd name="connsiteY1" fmla="*/ 1164492 h 1325754"/>
              <a:gd name="connsiteX2" fmla="*/ 1965433 w 2117694"/>
              <a:gd name="connsiteY2" fmla="*/ 753725 h 1325754"/>
              <a:gd name="connsiteX3" fmla="*/ 1530290 w 2117694"/>
              <a:gd name="connsiteY3" fmla="*/ 536778 h 1325754"/>
              <a:gd name="connsiteX4" fmla="*/ 929392 w 2117694"/>
              <a:gd name="connsiteY4" fmla="*/ 385844 h 1325754"/>
              <a:gd name="connsiteX5" fmla="*/ 349973 w 2117694"/>
              <a:gd name="connsiteY5" fmla="*/ 130383 h 1325754"/>
              <a:gd name="connsiteX6" fmla="*/ 15526 w 2117694"/>
              <a:gd name="connsiteY6" fmla="*/ 123703 h 1325754"/>
              <a:gd name="connsiteX7" fmla="*/ 443127 w 2117694"/>
              <a:gd name="connsiteY7" fmla="*/ 872600 h 1325754"/>
              <a:gd name="connsiteX8" fmla="*/ 758716 w 2117694"/>
              <a:gd name="connsiteY8" fmla="*/ 1107269 h 1325754"/>
              <a:gd name="connsiteX9" fmla="*/ 1171410 w 2117694"/>
              <a:gd name="connsiteY9" fmla="*/ 1293386 h 1325754"/>
              <a:gd name="connsiteX10" fmla="*/ 1300882 w 2117694"/>
              <a:gd name="connsiteY10" fmla="*/ 1325754 h 1325754"/>
              <a:gd name="connsiteX0" fmla="*/ 1300882 w 2117694"/>
              <a:gd name="connsiteY0" fmla="*/ 1325754 h 1325754"/>
              <a:gd name="connsiteX1" fmla="*/ 2029441 w 2117694"/>
              <a:gd name="connsiteY1" fmla="*/ 1164492 h 1325754"/>
              <a:gd name="connsiteX2" fmla="*/ 1867226 w 2117694"/>
              <a:gd name="connsiteY2" fmla="*/ 873943 h 1325754"/>
              <a:gd name="connsiteX3" fmla="*/ 1530290 w 2117694"/>
              <a:gd name="connsiteY3" fmla="*/ 536778 h 1325754"/>
              <a:gd name="connsiteX4" fmla="*/ 929392 w 2117694"/>
              <a:gd name="connsiteY4" fmla="*/ 385844 h 1325754"/>
              <a:gd name="connsiteX5" fmla="*/ 349973 w 2117694"/>
              <a:gd name="connsiteY5" fmla="*/ 130383 h 1325754"/>
              <a:gd name="connsiteX6" fmla="*/ 15526 w 2117694"/>
              <a:gd name="connsiteY6" fmla="*/ 123703 h 1325754"/>
              <a:gd name="connsiteX7" fmla="*/ 443127 w 2117694"/>
              <a:gd name="connsiteY7" fmla="*/ 872600 h 1325754"/>
              <a:gd name="connsiteX8" fmla="*/ 758716 w 2117694"/>
              <a:gd name="connsiteY8" fmla="*/ 1107269 h 1325754"/>
              <a:gd name="connsiteX9" fmla="*/ 1171410 w 2117694"/>
              <a:gd name="connsiteY9" fmla="*/ 1293386 h 1325754"/>
              <a:gd name="connsiteX10" fmla="*/ 1300882 w 2117694"/>
              <a:gd name="connsiteY10" fmla="*/ 1325754 h 1325754"/>
              <a:gd name="connsiteX0" fmla="*/ 1300882 w 2029441"/>
              <a:gd name="connsiteY0" fmla="*/ 1325754 h 1325754"/>
              <a:gd name="connsiteX1" fmla="*/ 2029441 w 2029441"/>
              <a:gd name="connsiteY1" fmla="*/ 1164492 h 1325754"/>
              <a:gd name="connsiteX2" fmla="*/ 1867226 w 2029441"/>
              <a:gd name="connsiteY2" fmla="*/ 873943 h 1325754"/>
              <a:gd name="connsiteX3" fmla="*/ 1530290 w 2029441"/>
              <a:gd name="connsiteY3" fmla="*/ 536778 h 1325754"/>
              <a:gd name="connsiteX4" fmla="*/ 929392 w 2029441"/>
              <a:gd name="connsiteY4" fmla="*/ 385844 h 1325754"/>
              <a:gd name="connsiteX5" fmla="*/ 349973 w 2029441"/>
              <a:gd name="connsiteY5" fmla="*/ 130383 h 1325754"/>
              <a:gd name="connsiteX6" fmla="*/ 15526 w 2029441"/>
              <a:gd name="connsiteY6" fmla="*/ 123703 h 1325754"/>
              <a:gd name="connsiteX7" fmla="*/ 443127 w 2029441"/>
              <a:gd name="connsiteY7" fmla="*/ 872600 h 1325754"/>
              <a:gd name="connsiteX8" fmla="*/ 758716 w 2029441"/>
              <a:gd name="connsiteY8" fmla="*/ 1107269 h 1325754"/>
              <a:gd name="connsiteX9" fmla="*/ 1171410 w 2029441"/>
              <a:gd name="connsiteY9" fmla="*/ 1293386 h 1325754"/>
              <a:gd name="connsiteX10" fmla="*/ 1300882 w 2029441"/>
              <a:gd name="connsiteY10" fmla="*/ 1325754 h 1325754"/>
              <a:gd name="connsiteX0" fmla="*/ 1300882 w 2029441"/>
              <a:gd name="connsiteY0" fmla="*/ 1325754 h 1325754"/>
              <a:gd name="connsiteX1" fmla="*/ 2029441 w 2029441"/>
              <a:gd name="connsiteY1" fmla="*/ 1164492 h 1325754"/>
              <a:gd name="connsiteX2" fmla="*/ 1867226 w 2029441"/>
              <a:gd name="connsiteY2" fmla="*/ 873943 h 1325754"/>
              <a:gd name="connsiteX3" fmla="*/ 1418990 w 2029441"/>
              <a:gd name="connsiteY3" fmla="*/ 630281 h 1325754"/>
              <a:gd name="connsiteX4" fmla="*/ 929392 w 2029441"/>
              <a:gd name="connsiteY4" fmla="*/ 385844 h 1325754"/>
              <a:gd name="connsiteX5" fmla="*/ 349973 w 2029441"/>
              <a:gd name="connsiteY5" fmla="*/ 130383 h 1325754"/>
              <a:gd name="connsiteX6" fmla="*/ 15526 w 2029441"/>
              <a:gd name="connsiteY6" fmla="*/ 123703 h 1325754"/>
              <a:gd name="connsiteX7" fmla="*/ 443127 w 2029441"/>
              <a:gd name="connsiteY7" fmla="*/ 872600 h 1325754"/>
              <a:gd name="connsiteX8" fmla="*/ 758716 w 2029441"/>
              <a:gd name="connsiteY8" fmla="*/ 1107269 h 1325754"/>
              <a:gd name="connsiteX9" fmla="*/ 1171410 w 2029441"/>
              <a:gd name="connsiteY9" fmla="*/ 1293386 h 1325754"/>
              <a:gd name="connsiteX10" fmla="*/ 1300882 w 2029441"/>
              <a:gd name="connsiteY10" fmla="*/ 1325754 h 1325754"/>
              <a:gd name="connsiteX0" fmla="*/ 1300882 w 2029441"/>
              <a:gd name="connsiteY0" fmla="*/ 1325754 h 1325754"/>
              <a:gd name="connsiteX1" fmla="*/ 2029441 w 2029441"/>
              <a:gd name="connsiteY1" fmla="*/ 1164492 h 1325754"/>
              <a:gd name="connsiteX2" fmla="*/ 1867226 w 2029441"/>
              <a:gd name="connsiteY2" fmla="*/ 873943 h 1325754"/>
              <a:gd name="connsiteX3" fmla="*/ 1418990 w 2029441"/>
              <a:gd name="connsiteY3" fmla="*/ 630281 h 1325754"/>
              <a:gd name="connsiteX4" fmla="*/ 929392 w 2029441"/>
              <a:gd name="connsiteY4" fmla="*/ 385844 h 1325754"/>
              <a:gd name="connsiteX5" fmla="*/ 862284 w 2029441"/>
              <a:gd name="connsiteY5" fmla="*/ 496879 h 1325754"/>
              <a:gd name="connsiteX6" fmla="*/ 349973 w 2029441"/>
              <a:gd name="connsiteY6" fmla="*/ 130383 h 1325754"/>
              <a:gd name="connsiteX7" fmla="*/ 15526 w 2029441"/>
              <a:gd name="connsiteY7" fmla="*/ 123703 h 1325754"/>
              <a:gd name="connsiteX8" fmla="*/ 443127 w 2029441"/>
              <a:gd name="connsiteY8" fmla="*/ 872600 h 1325754"/>
              <a:gd name="connsiteX9" fmla="*/ 758716 w 2029441"/>
              <a:gd name="connsiteY9" fmla="*/ 1107269 h 1325754"/>
              <a:gd name="connsiteX10" fmla="*/ 1171410 w 2029441"/>
              <a:gd name="connsiteY10" fmla="*/ 1293386 h 1325754"/>
              <a:gd name="connsiteX11" fmla="*/ 1300882 w 2029441"/>
              <a:gd name="connsiteY11" fmla="*/ 1325754 h 1325754"/>
              <a:gd name="connsiteX0" fmla="*/ 1300882 w 2029441"/>
              <a:gd name="connsiteY0" fmla="*/ 1325754 h 1325754"/>
              <a:gd name="connsiteX1" fmla="*/ 2029441 w 2029441"/>
              <a:gd name="connsiteY1" fmla="*/ 1164492 h 1325754"/>
              <a:gd name="connsiteX2" fmla="*/ 1867226 w 2029441"/>
              <a:gd name="connsiteY2" fmla="*/ 873943 h 1325754"/>
              <a:gd name="connsiteX3" fmla="*/ 1418990 w 2029441"/>
              <a:gd name="connsiteY3" fmla="*/ 630281 h 1325754"/>
              <a:gd name="connsiteX4" fmla="*/ 862284 w 2029441"/>
              <a:gd name="connsiteY4" fmla="*/ 496879 h 1325754"/>
              <a:gd name="connsiteX5" fmla="*/ 349973 w 2029441"/>
              <a:gd name="connsiteY5" fmla="*/ 130383 h 1325754"/>
              <a:gd name="connsiteX6" fmla="*/ 15526 w 2029441"/>
              <a:gd name="connsiteY6" fmla="*/ 123703 h 1325754"/>
              <a:gd name="connsiteX7" fmla="*/ 443127 w 2029441"/>
              <a:gd name="connsiteY7" fmla="*/ 872600 h 1325754"/>
              <a:gd name="connsiteX8" fmla="*/ 758716 w 2029441"/>
              <a:gd name="connsiteY8" fmla="*/ 1107269 h 1325754"/>
              <a:gd name="connsiteX9" fmla="*/ 1171410 w 2029441"/>
              <a:gd name="connsiteY9" fmla="*/ 1293386 h 1325754"/>
              <a:gd name="connsiteX10" fmla="*/ 1300882 w 2029441"/>
              <a:gd name="connsiteY10" fmla="*/ 1325754 h 1325754"/>
              <a:gd name="connsiteX0" fmla="*/ 1300882 w 2029441"/>
              <a:gd name="connsiteY0" fmla="*/ 1325754 h 1325754"/>
              <a:gd name="connsiteX1" fmla="*/ 2029441 w 2029441"/>
              <a:gd name="connsiteY1" fmla="*/ 1164492 h 1325754"/>
              <a:gd name="connsiteX2" fmla="*/ 1867226 w 2029441"/>
              <a:gd name="connsiteY2" fmla="*/ 873943 h 1325754"/>
              <a:gd name="connsiteX3" fmla="*/ 1418990 w 2029441"/>
              <a:gd name="connsiteY3" fmla="*/ 630281 h 1325754"/>
              <a:gd name="connsiteX4" fmla="*/ 862284 w 2029441"/>
              <a:gd name="connsiteY4" fmla="*/ 496879 h 1325754"/>
              <a:gd name="connsiteX5" fmla="*/ 435086 w 2029441"/>
              <a:gd name="connsiteY5" fmla="*/ 263959 h 1325754"/>
              <a:gd name="connsiteX6" fmla="*/ 15526 w 2029441"/>
              <a:gd name="connsiteY6" fmla="*/ 123703 h 1325754"/>
              <a:gd name="connsiteX7" fmla="*/ 443127 w 2029441"/>
              <a:gd name="connsiteY7" fmla="*/ 872600 h 1325754"/>
              <a:gd name="connsiteX8" fmla="*/ 758716 w 2029441"/>
              <a:gd name="connsiteY8" fmla="*/ 1107269 h 1325754"/>
              <a:gd name="connsiteX9" fmla="*/ 1171410 w 2029441"/>
              <a:gd name="connsiteY9" fmla="*/ 1293386 h 1325754"/>
              <a:gd name="connsiteX10" fmla="*/ 1300882 w 2029441"/>
              <a:gd name="connsiteY10" fmla="*/ 1325754 h 1325754"/>
              <a:gd name="connsiteX0" fmla="*/ 1349463 w 2078022"/>
              <a:gd name="connsiteY0" fmla="*/ 1361096 h 1361096"/>
              <a:gd name="connsiteX1" fmla="*/ 2078022 w 2078022"/>
              <a:gd name="connsiteY1" fmla="*/ 1199834 h 1361096"/>
              <a:gd name="connsiteX2" fmla="*/ 1915807 w 2078022"/>
              <a:gd name="connsiteY2" fmla="*/ 909285 h 1361096"/>
              <a:gd name="connsiteX3" fmla="*/ 1467571 w 2078022"/>
              <a:gd name="connsiteY3" fmla="*/ 665623 h 1361096"/>
              <a:gd name="connsiteX4" fmla="*/ 910865 w 2078022"/>
              <a:gd name="connsiteY4" fmla="*/ 532221 h 1361096"/>
              <a:gd name="connsiteX5" fmla="*/ 483667 w 2078022"/>
              <a:gd name="connsiteY5" fmla="*/ 299301 h 1361096"/>
              <a:gd name="connsiteX6" fmla="*/ 64107 w 2078022"/>
              <a:gd name="connsiteY6" fmla="*/ 159045 h 1361096"/>
              <a:gd name="connsiteX7" fmla="*/ 99024 w 2078022"/>
              <a:gd name="connsiteY7" fmla="*/ 124816 h 1361096"/>
              <a:gd name="connsiteX8" fmla="*/ 491708 w 2078022"/>
              <a:gd name="connsiteY8" fmla="*/ 907942 h 1361096"/>
              <a:gd name="connsiteX9" fmla="*/ 807297 w 2078022"/>
              <a:gd name="connsiteY9" fmla="*/ 1142611 h 1361096"/>
              <a:gd name="connsiteX10" fmla="*/ 1219991 w 2078022"/>
              <a:gd name="connsiteY10" fmla="*/ 1328728 h 1361096"/>
              <a:gd name="connsiteX11" fmla="*/ 1349463 w 2078022"/>
              <a:gd name="connsiteY11" fmla="*/ 1361096 h 1361096"/>
              <a:gd name="connsiteX0" fmla="*/ 2644222 w 3372781"/>
              <a:gd name="connsiteY0" fmla="*/ 1474635 h 1474635"/>
              <a:gd name="connsiteX1" fmla="*/ 3372781 w 3372781"/>
              <a:gd name="connsiteY1" fmla="*/ 1313373 h 1474635"/>
              <a:gd name="connsiteX2" fmla="*/ 3210566 w 3372781"/>
              <a:gd name="connsiteY2" fmla="*/ 1022824 h 1474635"/>
              <a:gd name="connsiteX3" fmla="*/ 2762330 w 3372781"/>
              <a:gd name="connsiteY3" fmla="*/ 779162 h 1474635"/>
              <a:gd name="connsiteX4" fmla="*/ 2205624 w 3372781"/>
              <a:gd name="connsiteY4" fmla="*/ 645760 h 1474635"/>
              <a:gd name="connsiteX5" fmla="*/ 1778426 w 3372781"/>
              <a:gd name="connsiteY5" fmla="*/ 412840 h 1474635"/>
              <a:gd name="connsiteX6" fmla="*/ 1358866 w 3372781"/>
              <a:gd name="connsiteY6" fmla="*/ 272584 h 1474635"/>
              <a:gd name="connsiteX7" fmla="*/ 71267 w 3372781"/>
              <a:gd name="connsiteY7" fmla="*/ 124816 h 1474635"/>
              <a:gd name="connsiteX8" fmla="*/ 1786467 w 3372781"/>
              <a:gd name="connsiteY8" fmla="*/ 1021481 h 1474635"/>
              <a:gd name="connsiteX9" fmla="*/ 2102056 w 3372781"/>
              <a:gd name="connsiteY9" fmla="*/ 1256150 h 1474635"/>
              <a:gd name="connsiteX10" fmla="*/ 2514750 w 3372781"/>
              <a:gd name="connsiteY10" fmla="*/ 1442267 h 1474635"/>
              <a:gd name="connsiteX11" fmla="*/ 2644222 w 3372781"/>
              <a:gd name="connsiteY11" fmla="*/ 1474635 h 1474635"/>
              <a:gd name="connsiteX0" fmla="*/ 2644222 w 3372781"/>
              <a:gd name="connsiteY0" fmla="*/ 1479088 h 1479088"/>
              <a:gd name="connsiteX1" fmla="*/ 3372781 w 3372781"/>
              <a:gd name="connsiteY1" fmla="*/ 1317826 h 1479088"/>
              <a:gd name="connsiteX2" fmla="*/ 3210566 w 3372781"/>
              <a:gd name="connsiteY2" fmla="*/ 1027277 h 1479088"/>
              <a:gd name="connsiteX3" fmla="*/ 2762330 w 3372781"/>
              <a:gd name="connsiteY3" fmla="*/ 783615 h 1479088"/>
              <a:gd name="connsiteX4" fmla="*/ 2205624 w 3372781"/>
              <a:gd name="connsiteY4" fmla="*/ 650213 h 1479088"/>
              <a:gd name="connsiteX5" fmla="*/ 1778426 w 3372781"/>
              <a:gd name="connsiteY5" fmla="*/ 417293 h 1479088"/>
              <a:gd name="connsiteX6" fmla="*/ 1358866 w 3372781"/>
              <a:gd name="connsiteY6" fmla="*/ 250322 h 1479088"/>
              <a:gd name="connsiteX7" fmla="*/ 71267 w 3372781"/>
              <a:gd name="connsiteY7" fmla="*/ 129269 h 1479088"/>
              <a:gd name="connsiteX8" fmla="*/ 1786467 w 3372781"/>
              <a:gd name="connsiteY8" fmla="*/ 1025934 h 1479088"/>
              <a:gd name="connsiteX9" fmla="*/ 2102056 w 3372781"/>
              <a:gd name="connsiteY9" fmla="*/ 1260603 h 1479088"/>
              <a:gd name="connsiteX10" fmla="*/ 2514750 w 3372781"/>
              <a:gd name="connsiteY10" fmla="*/ 1446720 h 1479088"/>
              <a:gd name="connsiteX11" fmla="*/ 2644222 w 3372781"/>
              <a:gd name="connsiteY11" fmla="*/ 1479088 h 1479088"/>
              <a:gd name="connsiteX0" fmla="*/ 2644222 w 3372781"/>
              <a:gd name="connsiteY0" fmla="*/ 1479088 h 1479088"/>
              <a:gd name="connsiteX1" fmla="*/ 3372781 w 3372781"/>
              <a:gd name="connsiteY1" fmla="*/ 1317826 h 1479088"/>
              <a:gd name="connsiteX2" fmla="*/ 3210566 w 3372781"/>
              <a:gd name="connsiteY2" fmla="*/ 1027277 h 1479088"/>
              <a:gd name="connsiteX3" fmla="*/ 2762330 w 3372781"/>
              <a:gd name="connsiteY3" fmla="*/ 783615 h 1479088"/>
              <a:gd name="connsiteX4" fmla="*/ 2205624 w 3372781"/>
              <a:gd name="connsiteY4" fmla="*/ 650213 h 1479088"/>
              <a:gd name="connsiteX5" fmla="*/ 1778426 w 3372781"/>
              <a:gd name="connsiteY5" fmla="*/ 417293 h 1479088"/>
              <a:gd name="connsiteX6" fmla="*/ 1358866 w 3372781"/>
              <a:gd name="connsiteY6" fmla="*/ 250322 h 1479088"/>
              <a:gd name="connsiteX7" fmla="*/ 71267 w 3372781"/>
              <a:gd name="connsiteY7" fmla="*/ 129269 h 1479088"/>
              <a:gd name="connsiteX8" fmla="*/ 1786467 w 3372781"/>
              <a:gd name="connsiteY8" fmla="*/ 1025934 h 1479088"/>
              <a:gd name="connsiteX9" fmla="*/ 2102056 w 3372781"/>
              <a:gd name="connsiteY9" fmla="*/ 1260603 h 1479088"/>
              <a:gd name="connsiteX10" fmla="*/ 2514750 w 3372781"/>
              <a:gd name="connsiteY10" fmla="*/ 1446720 h 1479088"/>
              <a:gd name="connsiteX11" fmla="*/ 2644222 w 3372781"/>
              <a:gd name="connsiteY11" fmla="*/ 1479088 h 1479088"/>
              <a:gd name="connsiteX0" fmla="*/ 2644222 w 3372781"/>
              <a:gd name="connsiteY0" fmla="*/ 1479088 h 1479088"/>
              <a:gd name="connsiteX1" fmla="*/ 3372781 w 3372781"/>
              <a:gd name="connsiteY1" fmla="*/ 1317826 h 1479088"/>
              <a:gd name="connsiteX2" fmla="*/ 3210566 w 3372781"/>
              <a:gd name="connsiteY2" fmla="*/ 1027277 h 1479088"/>
              <a:gd name="connsiteX3" fmla="*/ 2762330 w 3372781"/>
              <a:gd name="connsiteY3" fmla="*/ 783615 h 1479088"/>
              <a:gd name="connsiteX4" fmla="*/ 2205624 w 3372781"/>
              <a:gd name="connsiteY4" fmla="*/ 650213 h 1479088"/>
              <a:gd name="connsiteX5" fmla="*/ 1850445 w 3372781"/>
              <a:gd name="connsiteY5" fmla="*/ 444009 h 1479088"/>
              <a:gd name="connsiteX6" fmla="*/ 1358866 w 3372781"/>
              <a:gd name="connsiteY6" fmla="*/ 250322 h 1479088"/>
              <a:gd name="connsiteX7" fmla="*/ 71267 w 3372781"/>
              <a:gd name="connsiteY7" fmla="*/ 129269 h 1479088"/>
              <a:gd name="connsiteX8" fmla="*/ 1786467 w 3372781"/>
              <a:gd name="connsiteY8" fmla="*/ 1025934 h 1479088"/>
              <a:gd name="connsiteX9" fmla="*/ 2102056 w 3372781"/>
              <a:gd name="connsiteY9" fmla="*/ 1260603 h 1479088"/>
              <a:gd name="connsiteX10" fmla="*/ 2514750 w 3372781"/>
              <a:gd name="connsiteY10" fmla="*/ 1446720 h 1479088"/>
              <a:gd name="connsiteX11" fmla="*/ 2644222 w 3372781"/>
              <a:gd name="connsiteY11" fmla="*/ 1479088 h 1479088"/>
              <a:gd name="connsiteX0" fmla="*/ 1569882 w 2298441"/>
              <a:gd name="connsiteY0" fmla="*/ 1378907 h 1378907"/>
              <a:gd name="connsiteX1" fmla="*/ 2298441 w 2298441"/>
              <a:gd name="connsiteY1" fmla="*/ 1217645 h 1378907"/>
              <a:gd name="connsiteX2" fmla="*/ 2136226 w 2298441"/>
              <a:gd name="connsiteY2" fmla="*/ 927096 h 1378907"/>
              <a:gd name="connsiteX3" fmla="*/ 1687990 w 2298441"/>
              <a:gd name="connsiteY3" fmla="*/ 683434 h 1378907"/>
              <a:gd name="connsiteX4" fmla="*/ 1131284 w 2298441"/>
              <a:gd name="connsiteY4" fmla="*/ 550032 h 1378907"/>
              <a:gd name="connsiteX5" fmla="*/ 776105 w 2298441"/>
              <a:gd name="connsiteY5" fmla="*/ 343828 h 1378907"/>
              <a:gd name="connsiteX6" fmla="*/ 284526 w 2298441"/>
              <a:gd name="connsiteY6" fmla="*/ 150141 h 1378907"/>
              <a:gd name="connsiteX7" fmla="*/ 267067 w 2298441"/>
              <a:gd name="connsiteY7" fmla="*/ 129270 h 1378907"/>
              <a:gd name="connsiteX8" fmla="*/ 712127 w 2298441"/>
              <a:gd name="connsiteY8" fmla="*/ 925753 h 1378907"/>
              <a:gd name="connsiteX9" fmla="*/ 1027716 w 2298441"/>
              <a:gd name="connsiteY9" fmla="*/ 1160422 h 1378907"/>
              <a:gd name="connsiteX10" fmla="*/ 1440410 w 2298441"/>
              <a:gd name="connsiteY10" fmla="*/ 1346539 h 1378907"/>
              <a:gd name="connsiteX11" fmla="*/ 1569882 w 2298441"/>
              <a:gd name="connsiteY11" fmla="*/ 1378907 h 1378907"/>
              <a:gd name="connsiteX0" fmla="*/ 1296019 w 2024578"/>
              <a:gd name="connsiteY0" fmla="*/ 1228766 h 1228766"/>
              <a:gd name="connsiteX1" fmla="*/ 2024578 w 2024578"/>
              <a:gd name="connsiteY1" fmla="*/ 1067504 h 1228766"/>
              <a:gd name="connsiteX2" fmla="*/ 1862363 w 2024578"/>
              <a:gd name="connsiteY2" fmla="*/ 776955 h 1228766"/>
              <a:gd name="connsiteX3" fmla="*/ 1414127 w 2024578"/>
              <a:gd name="connsiteY3" fmla="*/ 533293 h 1228766"/>
              <a:gd name="connsiteX4" fmla="*/ 857421 w 2024578"/>
              <a:gd name="connsiteY4" fmla="*/ 399891 h 1228766"/>
              <a:gd name="connsiteX5" fmla="*/ 502242 w 2024578"/>
              <a:gd name="connsiteY5" fmla="*/ 193687 h 1228766"/>
              <a:gd name="connsiteX6" fmla="*/ 10663 w 2024578"/>
              <a:gd name="connsiteY6" fmla="*/ 0 h 1228766"/>
              <a:gd name="connsiteX7" fmla="*/ 438264 w 2024578"/>
              <a:gd name="connsiteY7" fmla="*/ 775612 h 1228766"/>
              <a:gd name="connsiteX8" fmla="*/ 753853 w 2024578"/>
              <a:gd name="connsiteY8" fmla="*/ 1010281 h 1228766"/>
              <a:gd name="connsiteX9" fmla="*/ 1166547 w 2024578"/>
              <a:gd name="connsiteY9" fmla="*/ 1196398 h 1228766"/>
              <a:gd name="connsiteX10" fmla="*/ 1296019 w 2024578"/>
              <a:gd name="connsiteY10" fmla="*/ 1228766 h 1228766"/>
              <a:gd name="connsiteX0" fmla="*/ 1296019 w 2024578"/>
              <a:gd name="connsiteY0" fmla="*/ 1228766 h 1228766"/>
              <a:gd name="connsiteX1" fmla="*/ 2024578 w 2024578"/>
              <a:gd name="connsiteY1" fmla="*/ 1067504 h 1228766"/>
              <a:gd name="connsiteX2" fmla="*/ 1862363 w 2024578"/>
              <a:gd name="connsiteY2" fmla="*/ 776955 h 1228766"/>
              <a:gd name="connsiteX3" fmla="*/ 1414127 w 2024578"/>
              <a:gd name="connsiteY3" fmla="*/ 533293 h 1228766"/>
              <a:gd name="connsiteX4" fmla="*/ 857421 w 2024578"/>
              <a:gd name="connsiteY4" fmla="*/ 399891 h 1228766"/>
              <a:gd name="connsiteX5" fmla="*/ 528430 w 2024578"/>
              <a:gd name="connsiteY5" fmla="*/ 153615 h 1228766"/>
              <a:gd name="connsiteX6" fmla="*/ 10663 w 2024578"/>
              <a:gd name="connsiteY6" fmla="*/ 0 h 1228766"/>
              <a:gd name="connsiteX7" fmla="*/ 438264 w 2024578"/>
              <a:gd name="connsiteY7" fmla="*/ 775612 h 1228766"/>
              <a:gd name="connsiteX8" fmla="*/ 753853 w 2024578"/>
              <a:gd name="connsiteY8" fmla="*/ 1010281 h 1228766"/>
              <a:gd name="connsiteX9" fmla="*/ 1166547 w 2024578"/>
              <a:gd name="connsiteY9" fmla="*/ 1196398 h 1228766"/>
              <a:gd name="connsiteX10" fmla="*/ 1296019 w 2024578"/>
              <a:gd name="connsiteY10" fmla="*/ 1228766 h 1228766"/>
              <a:gd name="connsiteX0" fmla="*/ 1296019 w 2024578"/>
              <a:gd name="connsiteY0" fmla="*/ 1228766 h 1228766"/>
              <a:gd name="connsiteX1" fmla="*/ 2024578 w 2024578"/>
              <a:gd name="connsiteY1" fmla="*/ 1067504 h 1228766"/>
              <a:gd name="connsiteX2" fmla="*/ 1862363 w 2024578"/>
              <a:gd name="connsiteY2" fmla="*/ 776955 h 1228766"/>
              <a:gd name="connsiteX3" fmla="*/ 1414127 w 2024578"/>
              <a:gd name="connsiteY3" fmla="*/ 533293 h 1228766"/>
              <a:gd name="connsiteX4" fmla="*/ 857421 w 2024578"/>
              <a:gd name="connsiteY4" fmla="*/ 399891 h 1228766"/>
              <a:gd name="connsiteX5" fmla="*/ 425437 w 2024578"/>
              <a:gd name="connsiteY5" fmla="*/ 291006 h 1228766"/>
              <a:gd name="connsiteX6" fmla="*/ 10663 w 2024578"/>
              <a:gd name="connsiteY6" fmla="*/ 0 h 1228766"/>
              <a:gd name="connsiteX7" fmla="*/ 438264 w 2024578"/>
              <a:gd name="connsiteY7" fmla="*/ 775612 h 1228766"/>
              <a:gd name="connsiteX8" fmla="*/ 753853 w 2024578"/>
              <a:gd name="connsiteY8" fmla="*/ 1010281 h 1228766"/>
              <a:gd name="connsiteX9" fmla="*/ 1166547 w 2024578"/>
              <a:gd name="connsiteY9" fmla="*/ 1196398 h 1228766"/>
              <a:gd name="connsiteX10" fmla="*/ 1296019 w 2024578"/>
              <a:gd name="connsiteY10" fmla="*/ 1228766 h 1228766"/>
              <a:gd name="connsiteX0" fmla="*/ 1153413 w 1881972"/>
              <a:gd name="connsiteY0" fmla="*/ 1026719 h 1026719"/>
              <a:gd name="connsiteX1" fmla="*/ 1881972 w 1881972"/>
              <a:gd name="connsiteY1" fmla="*/ 865457 h 1026719"/>
              <a:gd name="connsiteX2" fmla="*/ 1719757 w 1881972"/>
              <a:gd name="connsiteY2" fmla="*/ 574908 h 1026719"/>
              <a:gd name="connsiteX3" fmla="*/ 1271521 w 1881972"/>
              <a:gd name="connsiteY3" fmla="*/ 331246 h 1026719"/>
              <a:gd name="connsiteX4" fmla="*/ 714815 w 1881972"/>
              <a:gd name="connsiteY4" fmla="*/ 197844 h 1026719"/>
              <a:gd name="connsiteX5" fmla="*/ 282831 w 1881972"/>
              <a:gd name="connsiteY5" fmla="*/ 88959 h 1026719"/>
              <a:gd name="connsiteX6" fmla="*/ 10663 w 1881972"/>
              <a:gd name="connsiteY6" fmla="*/ 0 h 1026719"/>
              <a:gd name="connsiteX7" fmla="*/ 295658 w 1881972"/>
              <a:gd name="connsiteY7" fmla="*/ 573565 h 1026719"/>
              <a:gd name="connsiteX8" fmla="*/ 611247 w 1881972"/>
              <a:gd name="connsiteY8" fmla="*/ 808234 h 1026719"/>
              <a:gd name="connsiteX9" fmla="*/ 1023941 w 1881972"/>
              <a:gd name="connsiteY9" fmla="*/ 994351 h 1026719"/>
              <a:gd name="connsiteX10" fmla="*/ 1153413 w 1881972"/>
              <a:gd name="connsiteY10" fmla="*/ 1026719 h 1026719"/>
              <a:gd name="connsiteX0" fmla="*/ 1137568 w 1866127"/>
              <a:gd name="connsiteY0" fmla="*/ 958611 h 958611"/>
              <a:gd name="connsiteX1" fmla="*/ 1866127 w 1866127"/>
              <a:gd name="connsiteY1" fmla="*/ 797349 h 958611"/>
              <a:gd name="connsiteX2" fmla="*/ 1703912 w 1866127"/>
              <a:gd name="connsiteY2" fmla="*/ 506800 h 958611"/>
              <a:gd name="connsiteX3" fmla="*/ 1255676 w 1866127"/>
              <a:gd name="connsiteY3" fmla="*/ 263138 h 958611"/>
              <a:gd name="connsiteX4" fmla="*/ 698970 w 1866127"/>
              <a:gd name="connsiteY4" fmla="*/ 129736 h 958611"/>
              <a:gd name="connsiteX5" fmla="*/ 266986 w 1866127"/>
              <a:gd name="connsiteY5" fmla="*/ 20851 h 958611"/>
              <a:gd name="connsiteX6" fmla="*/ 10663 w 1866127"/>
              <a:gd name="connsiteY6" fmla="*/ 4629 h 958611"/>
              <a:gd name="connsiteX7" fmla="*/ 279813 w 1866127"/>
              <a:gd name="connsiteY7" fmla="*/ 505457 h 958611"/>
              <a:gd name="connsiteX8" fmla="*/ 595402 w 1866127"/>
              <a:gd name="connsiteY8" fmla="*/ 740126 h 958611"/>
              <a:gd name="connsiteX9" fmla="*/ 1008096 w 1866127"/>
              <a:gd name="connsiteY9" fmla="*/ 926243 h 958611"/>
              <a:gd name="connsiteX10" fmla="*/ 1137568 w 1866127"/>
              <a:gd name="connsiteY10" fmla="*/ 958611 h 958611"/>
              <a:gd name="connsiteX0" fmla="*/ 1137568 w 1866127"/>
              <a:gd name="connsiteY0" fmla="*/ 1016602 h 1016602"/>
              <a:gd name="connsiteX1" fmla="*/ 1866127 w 1866127"/>
              <a:gd name="connsiteY1" fmla="*/ 855340 h 1016602"/>
              <a:gd name="connsiteX2" fmla="*/ 1703912 w 1866127"/>
              <a:gd name="connsiteY2" fmla="*/ 564791 h 1016602"/>
              <a:gd name="connsiteX3" fmla="*/ 1255676 w 1866127"/>
              <a:gd name="connsiteY3" fmla="*/ 321129 h 1016602"/>
              <a:gd name="connsiteX4" fmla="*/ 698970 w 1866127"/>
              <a:gd name="connsiteY4" fmla="*/ 187727 h 1016602"/>
              <a:gd name="connsiteX5" fmla="*/ 10663 w 1866127"/>
              <a:gd name="connsiteY5" fmla="*/ 62620 h 1016602"/>
              <a:gd name="connsiteX6" fmla="*/ 279813 w 1866127"/>
              <a:gd name="connsiteY6" fmla="*/ 563448 h 1016602"/>
              <a:gd name="connsiteX7" fmla="*/ 595402 w 1866127"/>
              <a:gd name="connsiteY7" fmla="*/ 798117 h 1016602"/>
              <a:gd name="connsiteX8" fmla="*/ 1008096 w 1866127"/>
              <a:gd name="connsiteY8" fmla="*/ 984234 h 1016602"/>
              <a:gd name="connsiteX9" fmla="*/ 1137568 w 1866127"/>
              <a:gd name="connsiteY9" fmla="*/ 1016602 h 1016602"/>
              <a:gd name="connsiteX0" fmla="*/ 1137568 w 1866127"/>
              <a:gd name="connsiteY0" fmla="*/ 953983 h 953983"/>
              <a:gd name="connsiteX1" fmla="*/ 1866127 w 1866127"/>
              <a:gd name="connsiteY1" fmla="*/ 792721 h 953983"/>
              <a:gd name="connsiteX2" fmla="*/ 1703912 w 1866127"/>
              <a:gd name="connsiteY2" fmla="*/ 502172 h 953983"/>
              <a:gd name="connsiteX3" fmla="*/ 1255676 w 1866127"/>
              <a:gd name="connsiteY3" fmla="*/ 258510 h 953983"/>
              <a:gd name="connsiteX4" fmla="*/ 698970 w 1866127"/>
              <a:gd name="connsiteY4" fmla="*/ 125108 h 953983"/>
              <a:gd name="connsiteX5" fmla="*/ 10663 w 1866127"/>
              <a:gd name="connsiteY5" fmla="*/ 1 h 953983"/>
              <a:gd name="connsiteX6" fmla="*/ 279813 w 1866127"/>
              <a:gd name="connsiteY6" fmla="*/ 500829 h 953983"/>
              <a:gd name="connsiteX7" fmla="*/ 595402 w 1866127"/>
              <a:gd name="connsiteY7" fmla="*/ 735498 h 953983"/>
              <a:gd name="connsiteX8" fmla="*/ 1008096 w 1866127"/>
              <a:gd name="connsiteY8" fmla="*/ 921615 h 953983"/>
              <a:gd name="connsiteX9" fmla="*/ 1137568 w 1866127"/>
              <a:gd name="connsiteY9" fmla="*/ 953983 h 953983"/>
              <a:gd name="connsiteX0" fmla="*/ 1105878 w 1834437"/>
              <a:gd name="connsiteY0" fmla="*/ 865081 h 865081"/>
              <a:gd name="connsiteX1" fmla="*/ 1834437 w 1834437"/>
              <a:gd name="connsiteY1" fmla="*/ 703819 h 865081"/>
              <a:gd name="connsiteX2" fmla="*/ 1672222 w 1834437"/>
              <a:gd name="connsiteY2" fmla="*/ 413270 h 865081"/>
              <a:gd name="connsiteX3" fmla="*/ 1223986 w 1834437"/>
              <a:gd name="connsiteY3" fmla="*/ 169608 h 865081"/>
              <a:gd name="connsiteX4" fmla="*/ 667280 w 1834437"/>
              <a:gd name="connsiteY4" fmla="*/ 36206 h 865081"/>
              <a:gd name="connsiteX5" fmla="*/ 10663 w 1834437"/>
              <a:gd name="connsiteY5" fmla="*/ 0 h 865081"/>
              <a:gd name="connsiteX6" fmla="*/ 248123 w 1834437"/>
              <a:gd name="connsiteY6" fmla="*/ 411927 h 865081"/>
              <a:gd name="connsiteX7" fmla="*/ 563712 w 1834437"/>
              <a:gd name="connsiteY7" fmla="*/ 646596 h 865081"/>
              <a:gd name="connsiteX8" fmla="*/ 976406 w 1834437"/>
              <a:gd name="connsiteY8" fmla="*/ 832713 h 865081"/>
              <a:gd name="connsiteX9" fmla="*/ 1105878 w 1834437"/>
              <a:gd name="connsiteY9" fmla="*/ 865081 h 865081"/>
              <a:gd name="connsiteX0" fmla="*/ 1169258 w 1897817"/>
              <a:gd name="connsiteY0" fmla="*/ 1042883 h 1042883"/>
              <a:gd name="connsiteX1" fmla="*/ 1897817 w 1897817"/>
              <a:gd name="connsiteY1" fmla="*/ 881621 h 1042883"/>
              <a:gd name="connsiteX2" fmla="*/ 1735602 w 1897817"/>
              <a:gd name="connsiteY2" fmla="*/ 591072 h 1042883"/>
              <a:gd name="connsiteX3" fmla="*/ 1287366 w 1897817"/>
              <a:gd name="connsiteY3" fmla="*/ 347410 h 1042883"/>
              <a:gd name="connsiteX4" fmla="*/ 730660 w 1897817"/>
              <a:gd name="connsiteY4" fmla="*/ 214008 h 1042883"/>
              <a:gd name="connsiteX5" fmla="*/ 10663 w 1897817"/>
              <a:gd name="connsiteY5" fmla="*/ 0 h 1042883"/>
              <a:gd name="connsiteX6" fmla="*/ 311503 w 1897817"/>
              <a:gd name="connsiteY6" fmla="*/ 589729 h 1042883"/>
              <a:gd name="connsiteX7" fmla="*/ 627092 w 1897817"/>
              <a:gd name="connsiteY7" fmla="*/ 824398 h 1042883"/>
              <a:gd name="connsiteX8" fmla="*/ 1039786 w 1897817"/>
              <a:gd name="connsiteY8" fmla="*/ 1010515 h 1042883"/>
              <a:gd name="connsiteX9" fmla="*/ 1169258 w 1897817"/>
              <a:gd name="connsiteY9" fmla="*/ 1042883 h 1042883"/>
              <a:gd name="connsiteX0" fmla="*/ 1169258 w 1897817"/>
              <a:gd name="connsiteY0" fmla="*/ 1042883 h 1042883"/>
              <a:gd name="connsiteX1" fmla="*/ 1897817 w 1897817"/>
              <a:gd name="connsiteY1" fmla="*/ 881621 h 1042883"/>
              <a:gd name="connsiteX2" fmla="*/ 1735602 w 1897817"/>
              <a:gd name="connsiteY2" fmla="*/ 591072 h 1042883"/>
              <a:gd name="connsiteX3" fmla="*/ 1287366 w 1897817"/>
              <a:gd name="connsiteY3" fmla="*/ 347410 h 1042883"/>
              <a:gd name="connsiteX4" fmla="*/ 746505 w 1897817"/>
              <a:gd name="connsiteY4" fmla="*/ 173599 h 1042883"/>
              <a:gd name="connsiteX5" fmla="*/ 10663 w 1897817"/>
              <a:gd name="connsiteY5" fmla="*/ 0 h 1042883"/>
              <a:gd name="connsiteX6" fmla="*/ 311503 w 1897817"/>
              <a:gd name="connsiteY6" fmla="*/ 589729 h 1042883"/>
              <a:gd name="connsiteX7" fmla="*/ 627092 w 1897817"/>
              <a:gd name="connsiteY7" fmla="*/ 824398 h 1042883"/>
              <a:gd name="connsiteX8" fmla="*/ 1039786 w 1897817"/>
              <a:gd name="connsiteY8" fmla="*/ 1010515 h 1042883"/>
              <a:gd name="connsiteX9" fmla="*/ 1169258 w 1897817"/>
              <a:gd name="connsiteY9" fmla="*/ 1042883 h 1042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897817" h="1042883">
                <a:moveTo>
                  <a:pt x="1169258" y="1042883"/>
                </a:moveTo>
                <a:lnTo>
                  <a:pt x="1897817" y="881621"/>
                </a:lnTo>
                <a:cubicBezTo>
                  <a:pt x="1855128" y="753691"/>
                  <a:pt x="1854802" y="718232"/>
                  <a:pt x="1735602" y="591072"/>
                </a:cubicBezTo>
                <a:cubicBezTo>
                  <a:pt x="1639743" y="499170"/>
                  <a:pt x="1616442" y="455304"/>
                  <a:pt x="1287366" y="347410"/>
                </a:cubicBezTo>
                <a:lnTo>
                  <a:pt x="746505" y="173599"/>
                </a:lnTo>
                <a:lnTo>
                  <a:pt x="10663" y="0"/>
                </a:lnTo>
                <a:cubicBezTo>
                  <a:pt x="0" y="96988"/>
                  <a:pt x="187638" y="421349"/>
                  <a:pt x="311503" y="589729"/>
                </a:cubicBezTo>
                <a:cubicBezTo>
                  <a:pt x="440976" y="746175"/>
                  <a:pt x="513804" y="748872"/>
                  <a:pt x="627092" y="824398"/>
                </a:cubicBezTo>
                <a:lnTo>
                  <a:pt x="1039786" y="1010515"/>
                </a:lnTo>
                <a:lnTo>
                  <a:pt x="1169258" y="1042883"/>
                </a:lnTo>
                <a:close/>
              </a:path>
            </a:pathLst>
          </a:custGeom>
          <a:solidFill>
            <a:srgbClr val="FFCC99"/>
          </a:solidFill>
          <a:ln w="3175"/>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pic>
        <xdr:nvPicPr>
          <xdr:cNvPr id="2208012" name="Grafik 83" descr="Toboggan-à-chevalet_jin-0015_2.gif"/>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 y="1419225"/>
            <a:ext cx="4171950"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6" name="Freihandform 85"/>
          <xdr:cNvSpPr/>
        </xdr:nvSpPr>
        <xdr:spPr bwMode="auto">
          <a:xfrm rot="4771301" flipH="1">
            <a:off x="1073493" y="2893173"/>
            <a:ext cx="481914" cy="1733549"/>
          </a:xfrm>
          <a:custGeom>
            <a:avLst/>
            <a:gdLst>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210865"/>
              <a:gd name="connsiteY0" fmla="*/ 0 h 1571625"/>
              <a:gd name="connsiteX1" fmla="*/ 1009650 w 1210865"/>
              <a:gd name="connsiteY1" fmla="*/ 192881 h 1571625"/>
              <a:gd name="connsiteX2" fmla="*/ 1169193 w 1210865"/>
              <a:gd name="connsiteY2" fmla="*/ 650081 h 1571625"/>
              <a:gd name="connsiteX3" fmla="*/ 1178718 w 1210865"/>
              <a:gd name="connsiteY3" fmla="*/ 735806 h 1571625"/>
              <a:gd name="connsiteX4" fmla="*/ 976312 w 1210865"/>
              <a:gd name="connsiteY4" fmla="*/ 1238250 h 1571625"/>
              <a:gd name="connsiteX5" fmla="*/ 357187 w 1210865"/>
              <a:gd name="connsiteY5" fmla="*/ 1512094 h 1571625"/>
              <a:gd name="connsiteX6" fmla="*/ 0 w 1210865"/>
              <a:gd name="connsiteY6" fmla="*/ 1571625 h 1571625"/>
              <a:gd name="connsiteX0" fmla="*/ 716756 w 1247378"/>
              <a:gd name="connsiteY0" fmla="*/ 0 h 1571625"/>
              <a:gd name="connsiteX1" fmla="*/ 1009650 w 1247378"/>
              <a:gd name="connsiteY1" fmla="*/ 192881 h 1571625"/>
              <a:gd name="connsiteX2" fmla="*/ 1219200 w 1247378"/>
              <a:gd name="connsiteY2" fmla="*/ 588169 h 1571625"/>
              <a:gd name="connsiteX3" fmla="*/ 1178718 w 1247378"/>
              <a:gd name="connsiteY3" fmla="*/ 735806 h 1571625"/>
              <a:gd name="connsiteX4" fmla="*/ 976312 w 1247378"/>
              <a:gd name="connsiteY4" fmla="*/ 1238250 h 1571625"/>
              <a:gd name="connsiteX5" fmla="*/ 357187 w 1247378"/>
              <a:gd name="connsiteY5" fmla="*/ 1512094 h 1571625"/>
              <a:gd name="connsiteX6" fmla="*/ 0 w 1247378"/>
              <a:gd name="connsiteY6" fmla="*/ 1571625 h 1571625"/>
              <a:gd name="connsiteX0" fmla="*/ 716756 w 1219200"/>
              <a:gd name="connsiteY0" fmla="*/ 0 h 1571625"/>
              <a:gd name="connsiteX1" fmla="*/ 1009650 w 1219200"/>
              <a:gd name="connsiteY1" fmla="*/ 192881 h 1571625"/>
              <a:gd name="connsiteX2" fmla="*/ 1219200 w 1219200"/>
              <a:gd name="connsiteY2" fmla="*/ 588169 h 1571625"/>
              <a:gd name="connsiteX3" fmla="*/ 1178718 w 1219200"/>
              <a:gd name="connsiteY3" fmla="*/ 735806 h 1571625"/>
              <a:gd name="connsiteX4" fmla="*/ 976312 w 1219200"/>
              <a:gd name="connsiteY4" fmla="*/ 1238250 h 1571625"/>
              <a:gd name="connsiteX5" fmla="*/ 357187 w 1219200"/>
              <a:gd name="connsiteY5" fmla="*/ 1512094 h 1571625"/>
              <a:gd name="connsiteX6" fmla="*/ 0 w 1219200"/>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601391"/>
              <a:gd name="connsiteX1" fmla="*/ 1009650 w 1209675"/>
              <a:gd name="connsiteY1" fmla="*/ 192881 h 1601391"/>
              <a:gd name="connsiteX2" fmla="*/ 1209675 w 1209675"/>
              <a:gd name="connsiteY2" fmla="*/ 652462 h 1601391"/>
              <a:gd name="connsiteX3" fmla="*/ 1178718 w 1209675"/>
              <a:gd name="connsiteY3" fmla="*/ 735806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209675"/>
              <a:gd name="connsiteY0" fmla="*/ 0 h 1601391"/>
              <a:gd name="connsiteX1" fmla="*/ 1009650 w 1209675"/>
              <a:gd name="connsiteY1" fmla="*/ 192881 h 1601391"/>
              <a:gd name="connsiteX2" fmla="*/ 1209675 w 1209675"/>
              <a:gd name="connsiteY2" fmla="*/ 652462 h 1601391"/>
              <a:gd name="connsiteX3" fmla="*/ 1135855 w 1209675"/>
              <a:gd name="connsiteY3" fmla="*/ 835818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147763"/>
              <a:gd name="connsiteY0" fmla="*/ 0 h 1601391"/>
              <a:gd name="connsiteX1" fmla="*/ 1009650 w 1147763"/>
              <a:gd name="connsiteY1" fmla="*/ 192881 h 1601391"/>
              <a:gd name="connsiteX2" fmla="*/ 1147763 w 1147763"/>
              <a:gd name="connsiteY2" fmla="*/ 788193 h 1601391"/>
              <a:gd name="connsiteX3" fmla="*/ 1135855 w 1147763"/>
              <a:gd name="connsiteY3" fmla="*/ 835818 h 1601391"/>
              <a:gd name="connsiteX4" fmla="*/ 1052512 w 1147763"/>
              <a:gd name="connsiteY4" fmla="*/ 1035844 h 1601391"/>
              <a:gd name="connsiteX5" fmla="*/ 357187 w 1147763"/>
              <a:gd name="connsiteY5" fmla="*/ 1512094 h 1601391"/>
              <a:gd name="connsiteX6" fmla="*/ 0 w 1147763"/>
              <a:gd name="connsiteY6" fmla="*/ 1571625 h 1601391"/>
              <a:gd name="connsiteX0" fmla="*/ 716756 w 1205311"/>
              <a:gd name="connsiteY0" fmla="*/ 0 h 1601391"/>
              <a:gd name="connsiteX1" fmla="*/ 1009650 w 1205311"/>
              <a:gd name="connsiteY1" fmla="*/ 192881 h 1601391"/>
              <a:gd name="connsiteX2" fmla="*/ 1147763 w 1205311"/>
              <a:gd name="connsiteY2" fmla="*/ 788193 h 1601391"/>
              <a:gd name="connsiteX3" fmla="*/ 1135855 w 1205311"/>
              <a:gd name="connsiteY3" fmla="*/ 835818 h 1601391"/>
              <a:gd name="connsiteX4" fmla="*/ 1052512 w 1205311"/>
              <a:gd name="connsiteY4" fmla="*/ 1035844 h 1601391"/>
              <a:gd name="connsiteX5" fmla="*/ 357187 w 1205311"/>
              <a:gd name="connsiteY5" fmla="*/ 1512094 h 1601391"/>
              <a:gd name="connsiteX6" fmla="*/ 0 w 1205311"/>
              <a:gd name="connsiteY6" fmla="*/ 1571625 h 1601391"/>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33462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5368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0130 w 1205311"/>
              <a:gd name="connsiteY5" fmla="*/ 1035844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16794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45368 w 1202929"/>
              <a:gd name="connsiteY4" fmla="*/ 1040606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61999 w 1202929"/>
              <a:gd name="connsiteY0" fmla="*/ 25003 h 1501378"/>
              <a:gd name="connsiteX1" fmla="*/ 1009650 w 1202929"/>
              <a:gd name="connsiteY1" fmla="*/ 122634 h 1501378"/>
              <a:gd name="connsiteX2" fmla="*/ 1145381 w 1202929"/>
              <a:gd name="connsiteY2" fmla="*/ 725090 h 1501378"/>
              <a:gd name="connsiteX3" fmla="*/ 1135855 w 1202929"/>
              <a:gd name="connsiteY3" fmla="*/ 765571 h 1501378"/>
              <a:gd name="connsiteX4" fmla="*/ 1045368 w 1202929"/>
              <a:gd name="connsiteY4" fmla="*/ 970359 h 1501378"/>
              <a:gd name="connsiteX5" fmla="*/ 1002506 w 1202929"/>
              <a:gd name="connsiteY5" fmla="*/ 1044179 h 1501378"/>
              <a:gd name="connsiteX6" fmla="*/ 540543 w 1202929"/>
              <a:gd name="connsiteY6" fmla="*/ 1406129 h 1501378"/>
              <a:gd name="connsiteX7" fmla="*/ 0 w 1202929"/>
              <a:gd name="connsiteY7" fmla="*/ 1501378 h 1501378"/>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19135 w 1162447"/>
              <a:gd name="connsiteY0" fmla="*/ 0 h 1447007"/>
              <a:gd name="connsiteX1" fmla="*/ 1004887 w 1162447"/>
              <a:gd name="connsiteY1" fmla="*/ 216693 h 1447007"/>
              <a:gd name="connsiteX2" fmla="*/ 1104899 w 1162447"/>
              <a:gd name="connsiteY2" fmla="*/ 700087 h 1447007"/>
              <a:gd name="connsiteX3" fmla="*/ 1095373 w 1162447"/>
              <a:gd name="connsiteY3" fmla="*/ 740568 h 1447007"/>
              <a:gd name="connsiteX4" fmla="*/ 1004886 w 1162447"/>
              <a:gd name="connsiteY4" fmla="*/ 945356 h 1447007"/>
              <a:gd name="connsiteX5" fmla="*/ 962024 w 1162447"/>
              <a:gd name="connsiteY5" fmla="*/ 1019176 h 1447007"/>
              <a:gd name="connsiteX6" fmla="*/ 500061 w 1162447"/>
              <a:gd name="connsiteY6" fmla="*/ 1381126 h 1447007"/>
              <a:gd name="connsiteX7" fmla="*/ 0 w 1162447"/>
              <a:gd name="connsiteY7" fmla="*/ 1414462 h 1447007"/>
              <a:gd name="connsiteX0" fmla="*/ 719135 w 1162447"/>
              <a:gd name="connsiteY0" fmla="*/ 0 h 1439863"/>
              <a:gd name="connsiteX1" fmla="*/ 1004887 w 1162447"/>
              <a:gd name="connsiteY1" fmla="*/ 216693 h 1439863"/>
              <a:gd name="connsiteX2" fmla="*/ 1104899 w 1162447"/>
              <a:gd name="connsiteY2" fmla="*/ 700087 h 1439863"/>
              <a:gd name="connsiteX3" fmla="*/ 1095373 w 1162447"/>
              <a:gd name="connsiteY3" fmla="*/ 740568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2447"/>
              <a:gd name="connsiteY0" fmla="*/ 0 h 1439863"/>
              <a:gd name="connsiteX1" fmla="*/ 1004887 w 1162447"/>
              <a:gd name="connsiteY1" fmla="*/ 216693 h 1439863"/>
              <a:gd name="connsiteX2" fmla="*/ 1104899 w 1162447"/>
              <a:gd name="connsiteY2" fmla="*/ 700087 h 1439863"/>
              <a:gd name="connsiteX3" fmla="*/ 1078704 w 1162447"/>
              <a:gd name="connsiteY3" fmla="*/ 745331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0066"/>
              <a:gd name="connsiteY0" fmla="*/ 0 h 1439863"/>
              <a:gd name="connsiteX1" fmla="*/ 1004887 w 1160066"/>
              <a:gd name="connsiteY1" fmla="*/ 216693 h 1439863"/>
              <a:gd name="connsiteX2" fmla="*/ 1102518 w 1160066"/>
              <a:gd name="connsiteY2" fmla="*/ 685799 h 1439863"/>
              <a:gd name="connsiteX3" fmla="*/ 1078704 w 1160066"/>
              <a:gd name="connsiteY3" fmla="*/ 745331 h 1439863"/>
              <a:gd name="connsiteX4" fmla="*/ 1004886 w 1160066"/>
              <a:gd name="connsiteY4" fmla="*/ 945356 h 1439863"/>
              <a:gd name="connsiteX5" fmla="*/ 962024 w 1160066"/>
              <a:gd name="connsiteY5" fmla="*/ 1019176 h 1439863"/>
              <a:gd name="connsiteX6" fmla="*/ 492918 w 1160066"/>
              <a:gd name="connsiteY6" fmla="*/ 1373982 h 1439863"/>
              <a:gd name="connsiteX7" fmla="*/ 0 w 1160066"/>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4886 w 1145779"/>
              <a:gd name="connsiteY4" fmla="*/ 945356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7267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997742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 name="connsiteX0" fmla="*/ 185742 w 1145779"/>
              <a:gd name="connsiteY0" fmla="*/ 0 h 2701824"/>
              <a:gd name="connsiteX1" fmla="*/ 1004887 w 1145779"/>
              <a:gd name="connsiteY1" fmla="*/ 1478654 h 2701824"/>
              <a:gd name="connsiteX2" fmla="*/ 1088231 w 1145779"/>
              <a:gd name="connsiteY2" fmla="*/ 1966810 h 2701824"/>
              <a:gd name="connsiteX3" fmla="*/ 1078704 w 1145779"/>
              <a:gd name="connsiteY3" fmla="*/ 2007292 h 2701824"/>
              <a:gd name="connsiteX4" fmla="*/ 997742 w 1145779"/>
              <a:gd name="connsiteY4" fmla="*/ 2209698 h 2701824"/>
              <a:gd name="connsiteX5" fmla="*/ 962024 w 1145779"/>
              <a:gd name="connsiteY5" fmla="*/ 2281137 h 2701824"/>
              <a:gd name="connsiteX6" fmla="*/ 492918 w 1145779"/>
              <a:gd name="connsiteY6" fmla="*/ 2635943 h 2701824"/>
              <a:gd name="connsiteX7" fmla="*/ 0 w 1145779"/>
              <a:gd name="connsiteY7" fmla="*/ 2676423 h 2701824"/>
              <a:gd name="connsiteX0" fmla="*/ 185742 w 1145779"/>
              <a:gd name="connsiteY0" fmla="*/ 0 h 2701824"/>
              <a:gd name="connsiteX1" fmla="*/ 564882 w 1145779"/>
              <a:gd name="connsiteY1" fmla="*/ 451393 h 2701824"/>
              <a:gd name="connsiteX2" fmla="*/ 1088231 w 1145779"/>
              <a:gd name="connsiteY2" fmla="*/ 1966810 h 2701824"/>
              <a:gd name="connsiteX3" fmla="*/ 1078704 w 1145779"/>
              <a:gd name="connsiteY3" fmla="*/ 2007292 h 2701824"/>
              <a:gd name="connsiteX4" fmla="*/ 997742 w 1145779"/>
              <a:gd name="connsiteY4" fmla="*/ 2209698 h 2701824"/>
              <a:gd name="connsiteX5" fmla="*/ 962024 w 1145779"/>
              <a:gd name="connsiteY5" fmla="*/ 2281137 h 2701824"/>
              <a:gd name="connsiteX6" fmla="*/ 492918 w 1145779"/>
              <a:gd name="connsiteY6" fmla="*/ 2635943 h 2701824"/>
              <a:gd name="connsiteX7" fmla="*/ 0 w 1145779"/>
              <a:gd name="connsiteY7" fmla="*/ 2676423 h 2701824"/>
              <a:gd name="connsiteX0" fmla="*/ 185742 w 1145779"/>
              <a:gd name="connsiteY0" fmla="*/ 0 h 2701824"/>
              <a:gd name="connsiteX1" fmla="*/ 564882 w 1145779"/>
              <a:gd name="connsiteY1" fmla="*/ 451393 h 2701824"/>
              <a:gd name="connsiteX2" fmla="*/ 1088231 w 1145779"/>
              <a:gd name="connsiteY2" fmla="*/ 1966810 h 2701824"/>
              <a:gd name="connsiteX3" fmla="*/ 997742 w 1145779"/>
              <a:gd name="connsiteY3" fmla="*/ 2209698 h 2701824"/>
              <a:gd name="connsiteX4" fmla="*/ 962024 w 1145779"/>
              <a:gd name="connsiteY4" fmla="*/ 2281137 h 2701824"/>
              <a:gd name="connsiteX5" fmla="*/ 492918 w 1145779"/>
              <a:gd name="connsiteY5" fmla="*/ 2635943 h 2701824"/>
              <a:gd name="connsiteX6" fmla="*/ 0 w 1145779"/>
              <a:gd name="connsiteY6" fmla="*/ 2676423 h 2701824"/>
              <a:gd name="connsiteX0" fmla="*/ 185742 w 997742"/>
              <a:gd name="connsiteY0" fmla="*/ 0 h 2701824"/>
              <a:gd name="connsiteX1" fmla="*/ 564882 w 997742"/>
              <a:gd name="connsiteY1" fmla="*/ 451393 h 2701824"/>
              <a:gd name="connsiteX2" fmla="*/ 729319 w 997742"/>
              <a:gd name="connsiteY2" fmla="*/ 1489071 h 2701824"/>
              <a:gd name="connsiteX3" fmla="*/ 997742 w 997742"/>
              <a:gd name="connsiteY3" fmla="*/ 2209698 h 2701824"/>
              <a:gd name="connsiteX4" fmla="*/ 962024 w 997742"/>
              <a:gd name="connsiteY4" fmla="*/ 2281137 h 2701824"/>
              <a:gd name="connsiteX5" fmla="*/ 492918 w 997742"/>
              <a:gd name="connsiteY5" fmla="*/ 2635943 h 2701824"/>
              <a:gd name="connsiteX6" fmla="*/ 0 w 997742"/>
              <a:gd name="connsiteY6" fmla="*/ 2676423 h 2701824"/>
              <a:gd name="connsiteX0" fmla="*/ 185742 w 962024"/>
              <a:gd name="connsiteY0" fmla="*/ 0 h 2701824"/>
              <a:gd name="connsiteX1" fmla="*/ 564882 w 962024"/>
              <a:gd name="connsiteY1" fmla="*/ 451393 h 2701824"/>
              <a:gd name="connsiteX2" fmla="*/ 729319 w 962024"/>
              <a:gd name="connsiteY2" fmla="*/ 1489071 h 2701824"/>
              <a:gd name="connsiteX3" fmla="*/ 962024 w 962024"/>
              <a:gd name="connsiteY3" fmla="*/ 2281137 h 2701824"/>
              <a:gd name="connsiteX4" fmla="*/ 492918 w 962024"/>
              <a:gd name="connsiteY4" fmla="*/ 2635943 h 2701824"/>
              <a:gd name="connsiteX5" fmla="*/ 0 w 962024"/>
              <a:gd name="connsiteY5" fmla="*/ 2676423 h 2701824"/>
              <a:gd name="connsiteX0" fmla="*/ 185742 w 786867"/>
              <a:gd name="connsiteY0" fmla="*/ 0 h 2728253"/>
              <a:gd name="connsiteX1" fmla="*/ 564882 w 786867"/>
              <a:gd name="connsiteY1" fmla="*/ 451393 h 2728253"/>
              <a:gd name="connsiteX2" fmla="*/ 729319 w 786867"/>
              <a:gd name="connsiteY2" fmla="*/ 1489071 h 2728253"/>
              <a:gd name="connsiteX3" fmla="*/ 621726 w 786867"/>
              <a:gd name="connsiteY3" fmla="*/ 2122562 h 2728253"/>
              <a:gd name="connsiteX4" fmla="*/ 492918 w 786867"/>
              <a:gd name="connsiteY4" fmla="*/ 2635943 h 2728253"/>
              <a:gd name="connsiteX5" fmla="*/ 0 w 786867"/>
              <a:gd name="connsiteY5" fmla="*/ 2676423 h 2728253"/>
              <a:gd name="connsiteX0" fmla="*/ 185742 w 786867"/>
              <a:gd name="connsiteY0" fmla="*/ 0 h 2684521"/>
              <a:gd name="connsiteX1" fmla="*/ 564882 w 786867"/>
              <a:gd name="connsiteY1" fmla="*/ 451393 h 2684521"/>
              <a:gd name="connsiteX2" fmla="*/ 729319 w 786867"/>
              <a:gd name="connsiteY2" fmla="*/ 1489071 h 2684521"/>
              <a:gd name="connsiteX3" fmla="*/ 621726 w 786867"/>
              <a:gd name="connsiteY3" fmla="*/ 2122562 h 2684521"/>
              <a:gd name="connsiteX4" fmla="*/ 294190 w 786867"/>
              <a:gd name="connsiteY4" fmla="*/ 2592211 h 2684521"/>
              <a:gd name="connsiteX5" fmla="*/ 0 w 786867"/>
              <a:gd name="connsiteY5" fmla="*/ 2676423 h 2684521"/>
              <a:gd name="connsiteX0" fmla="*/ 321258 w 922383"/>
              <a:gd name="connsiteY0" fmla="*/ 0 h 2812504"/>
              <a:gd name="connsiteX1" fmla="*/ 700398 w 922383"/>
              <a:gd name="connsiteY1" fmla="*/ 451393 h 2812504"/>
              <a:gd name="connsiteX2" fmla="*/ 864835 w 922383"/>
              <a:gd name="connsiteY2" fmla="*/ 1489071 h 2812504"/>
              <a:gd name="connsiteX3" fmla="*/ 757242 w 922383"/>
              <a:gd name="connsiteY3" fmla="*/ 2122562 h 2812504"/>
              <a:gd name="connsiteX4" fmla="*/ 429706 w 922383"/>
              <a:gd name="connsiteY4" fmla="*/ 2592211 h 2812504"/>
              <a:gd name="connsiteX5" fmla="*/ 0 w 922383"/>
              <a:gd name="connsiteY5" fmla="*/ 2812503 h 2812504"/>
              <a:gd name="connsiteX0" fmla="*/ 456379 w 1057504"/>
              <a:gd name="connsiteY0" fmla="*/ 0 h 2787200"/>
              <a:gd name="connsiteX1" fmla="*/ 835519 w 1057504"/>
              <a:gd name="connsiteY1" fmla="*/ 451393 h 2787200"/>
              <a:gd name="connsiteX2" fmla="*/ 999956 w 1057504"/>
              <a:gd name="connsiteY2" fmla="*/ 1489071 h 2787200"/>
              <a:gd name="connsiteX3" fmla="*/ 892363 w 1057504"/>
              <a:gd name="connsiteY3" fmla="*/ 2122562 h 2787200"/>
              <a:gd name="connsiteX4" fmla="*/ 564827 w 1057504"/>
              <a:gd name="connsiteY4" fmla="*/ 2592211 h 2787200"/>
              <a:gd name="connsiteX5" fmla="*/ -1 w 1057504"/>
              <a:gd name="connsiteY5" fmla="*/ 2787199 h 2787200"/>
              <a:gd name="connsiteX0" fmla="*/ 456380 w 1057505"/>
              <a:gd name="connsiteY0" fmla="*/ 0 h 2831518"/>
              <a:gd name="connsiteX1" fmla="*/ 835520 w 1057505"/>
              <a:gd name="connsiteY1" fmla="*/ 451393 h 2831518"/>
              <a:gd name="connsiteX2" fmla="*/ 999957 w 1057505"/>
              <a:gd name="connsiteY2" fmla="*/ 1489071 h 2831518"/>
              <a:gd name="connsiteX3" fmla="*/ 892364 w 1057505"/>
              <a:gd name="connsiteY3" fmla="*/ 2122562 h 2831518"/>
              <a:gd name="connsiteX4" fmla="*/ 578455 w 1057505"/>
              <a:gd name="connsiteY4" fmla="*/ 2720745 h 2831518"/>
              <a:gd name="connsiteX5" fmla="*/ 0 w 1057505"/>
              <a:gd name="connsiteY5" fmla="*/ 2787199 h 2831518"/>
              <a:gd name="connsiteX0" fmla="*/ 456380 w 1021216"/>
              <a:gd name="connsiteY0" fmla="*/ 0 h 2831518"/>
              <a:gd name="connsiteX1" fmla="*/ 835520 w 1021216"/>
              <a:gd name="connsiteY1" fmla="*/ 451393 h 2831518"/>
              <a:gd name="connsiteX2" fmla="*/ 963668 w 1021216"/>
              <a:gd name="connsiteY2" fmla="*/ 1455486 h 2831518"/>
              <a:gd name="connsiteX3" fmla="*/ 892364 w 1021216"/>
              <a:gd name="connsiteY3" fmla="*/ 2122562 h 2831518"/>
              <a:gd name="connsiteX4" fmla="*/ 578455 w 1021216"/>
              <a:gd name="connsiteY4" fmla="*/ 2720745 h 2831518"/>
              <a:gd name="connsiteX5" fmla="*/ 0 w 1021216"/>
              <a:gd name="connsiteY5" fmla="*/ 2787199 h 2831518"/>
              <a:gd name="connsiteX0" fmla="*/ 456380 w 963669"/>
              <a:gd name="connsiteY0" fmla="*/ 0 h 2831518"/>
              <a:gd name="connsiteX1" fmla="*/ 835520 w 963669"/>
              <a:gd name="connsiteY1" fmla="*/ 451393 h 2831518"/>
              <a:gd name="connsiteX2" fmla="*/ 963668 w 963669"/>
              <a:gd name="connsiteY2" fmla="*/ 1455486 h 2831518"/>
              <a:gd name="connsiteX3" fmla="*/ 892364 w 963669"/>
              <a:gd name="connsiteY3" fmla="*/ 2122562 h 2831518"/>
              <a:gd name="connsiteX4" fmla="*/ 578455 w 963669"/>
              <a:gd name="connsiteY4" fmla="*/ 2720745 h 2831518"/>
              <a:gd name="connsiteX5" fmla="*/ 0 w 963669"/>
              <a:gd name="connsiteY5" fmla="*/ 2787199 h 2831518"/>
              <a:gd name="connsiteX0" fmla="*/ 456380 w 963668"/>
              <a:gd name="connsiteY0" fmla="*/ 0 h 2788183"/>
              <a:gd name="connsiteX1" fmla="*/ 835520 w 963668"/>
              <a:gd name="connsiteY1" fmla="*/ 451393 h 2788183"/>
              <a:gd name="connsiteX2" fmla="*/ 963668 w 963668"/>
              <a:gd name="connsiteY2" fmla="*/ 1455486 h 2788183"/>
              <a:gd name="connsiteX3" fmla="*/ 892364 w 963668"/>
              <a:gd name="connsiteY3" fmla="*/ 2122562 h 2788183"/>
              <a:gd name="connsiteX4" fmla="*/ 540370 w 963668"/>
              <a:gd name="connsiteY4" fmla="*/ 2677410 h 2788183"/>
              <a:gd name="connsiteX5" fmla="*/ 0 w 963668"/>
              <a:gd name="connsiteY5" fmla="*/ 2787199 h 2788183"/>
              <a:gd name="connsiteX0" fmla="*/ 456380 w 910926"/>
              <a:gd name="connsiteY0" fmla="*/ 0 h 2788183"/>
              <a:gd name="connsiteX1" fmla="*/ 835520 w 910926"/>
              <a:gd name="connsiteY1" fmla="*/ 451393 h 2788183"/>
              <a:gd name="connsiteX2" fmla="*/ 886768 w 910926"/>
              <a:gd name="connsiteY2" fmla="*/ 1419362 h 2788183"/>
              <a:gd name="connsiteX3" fmla="*/ 892364 w 910926"/>
              <a:gd name="connsiteY3" fmla="*/ 2122562 h 2788183"/>
              <a:gd name="connsiteX4" fmla="*/ 540370 w 910926"/>
              <a:gd name="connsiteY4" fmla="*/ 2677410 h 2788183"/>
              <a:gd name="connsiteX5" fmla="*/ 0 w 910926"/>
              <a:gd name="connsiteY5" fmla="*/ 2787199 h 2788183"/>
              <a:gd name="connsiteX0" fmla="*/ 456380 w 910926"/>
              <a:gd name="connsiteY0" fmla="*/ 0 h 2794203"/>
              <a:gd name="connsiteX1" fmla="*/ 835520 w 910926"/>
              <a:gd name="connsiteY1" fmla="*/ 451393 h 2794203"/>
              <a:gd name="connsiteX2" fmla="*/ 886768 w 910926"/>
              <a:gd name="connsiteY2" fmla="*/ 1419362 h 2794203"/>
              <a:gd name="connsiteX3" fmla="*/ 815464 w 910926"/>
              <a:gd name="connsiteY3" fmla="*/ 2086440 h 2794203"/>
              <a:gd name="connsiteX4" fmla="*/ 540370 w 910926"/>
              <a:gd name="connsiteY4" fmla="*/ 2677410 h 2794203"/>
              <a:gd name="connsiteX5" fmla="*/ 0 w 910926"/>
              <a:gd name="connsiteY5" fmla="*/ 2787199 h 2794203"/>
              <a:gd name="connsiteX0" fmla="*/ 456380 w 910926"/>
              <a:gd name="connsiteY0" fmla="*/ 0 h 2794203"/>
              <a:gd name="connsiteX1" fmla="*/ 835520 w 910926"/>
              <a:gd name="connsiteY1" fmla="*/ 451393 h 2794203"/>
              <a:gd name="connsiteX2" fmla="*/ 886768 w 910926"/>
              <a:gd name="connsiteY2" fmla="*/ 1419362 h 2794203"/>
              <a:gd name="connsiteX3" fmla="*/ 540370 w 910926"/>
              <a:gd name="connsiteY3" fmla="*/ 2677410 h 2794203"/>
              <a:gd name="connsiteX4" fmla="*/ 0 w 910926"/>
              <a:gd name="connsiteY4" fmla="*/ 2787199 h 2794203"/>
              <a:gd name="connsiteX0" fmla="*/ 456380 w 910926"/>
              <a:gd name="connsiteY0" fmla="*/ 0 h 2787199"/>
              <a:gd name="connsiteX1" fmla="*/ 835520 w 910926"/>
              <a:gd name="connsiteY1" fmla="*/ 451393 h 2787199"/>
              <a:gd name="connsiteX2" fmla="*/ 886768 w 910926"/>
              <a:gd name="connsiteY2" fmla="*/ 1419362 h 2787199"/>
              <a:gd name="connsiteX3" fmla="*/ 526012 w 910926"/>
              <a:gd name="connsiteY3" fmla="*/ 2599422 h 2787199"/>
              <a:gd name="connsiteX4" fmla="*/ 0 w 910926"/>
              <a:gd name="connsiteY4" fmla="*/ 2787199 h 2787199"/>
              <a:gd name="connsiteX0" fmla="*/ 456380 w 910926"/>
              <a:gd name="connsiteY0" fmla="*/ 0 h 2787199"/>
              <a:gd name="connsiteX1" fmla="*/ 835520 w 910926"/>
              <a:gd name="connsiteY1" fmla="*/ 451393 h 2787199"/>
              <a:gd name="connsiteX2" fmla="*/ 886768 w 910926"/>
              <a:gd name="connsiteY2" fmla="*/ 1419362 h 2787199"/>
              <a:gd name="connsiteX3" fmla="*/ 526012 w 910926"/>
              <a:gd name="connsiteY3" fmla="*/ 2599422 h 2787199"/>
              <a:gd name="connsiteX4" fmla="*/ 0 w 910926"/>
              <a:gd name="connsiteY4" fmla="*/ 2787199 h 2787199"/>
              <a:gd name="connsiteX0" fmla="*/ 456380 w 886768"/>
              <a:gd name="connsiteY0" fmla="*/ 0 h 2787199"/>
              <a:gd name="connsiteX1" fmla="*/ 835520 w 886768"/>
              <a:gd name="connsiteY1" fmla="*/ 451393 h 2787199"/>
              <a:gd name="connsiteX2" fmla="*/ 886768 w 886768"/>
              <a:gd name="connsiteY2" fmla="*/ 1419362 h 2787199"/>
              <a:gd name="connsiteX3" fmla="*/ 526012 w 886768"/>
              <a:gd name="connsiteY3" fmla="*/ 2599422 h 2787199"/>
              <a:gd name="connsiteX4" fmla="*/ 0 w 886768"/>
              <a:gd name="connsiteY4" fmla="*/ 2787199 h 2787199"/>
              <a:gd name="connsiteX0" fmla="*/ 456380 w 838250"/>
              <a:gd name="connsiteY0" fmla="*/ 0 h 2787199"/>
              <a:gd name="connsiteX1" fmla="*/ 835520 w 838250"/>
              <a:gd name="connsiteY1" fmla="*/ 451393 h 2787199"/>
              <a:gd name="connsiteX2" fmla="*/ 838250 w 838250"/>
              <a:gd name="connsiteY2" fmla="*/ 1428379 h 2787199"/>
              <a:gd name="connsiteX3" fmla="*/ 526012 w 838250"/>
              <a:gd name="connsiteY3" fmla="*/ 2599422 h 2787199"/>
              <a:gd name="connsiteX4" fmla="*/ 0 w 838250"/>
              <a:gd name="connsiteY4" fmla="*/ 2787199 h 2787199"/>
              <a:gd name="connsiteX0" fmla="*/ 354688 w 838250"/>
              <a:gd name="connsiteY0" fmla="*/ 0 h 2848960"/>
              <a:gd name="connsiteX1" fmla="*/ 835520 w 838250"/>
              <a:gd name="connsiteY1" fmla="*/ 513154 h 2848960"/>
              <a:gd name="connsiteX2" fmla="*/ 838250 w 838250"/>
              <a:gd name="connsiteY2" fmla="*/ 1490140 h 2848960"/>
              <a:gd name="connsiteX3" fmla="*/ 526012 w 838250"/>
              <a:gd name="connsiteY3" fmla="*/ 2661183 h 2848960"/>
              <a:gd name="connsiteX4" fmla="*/ 0 w 838250"/>
              <a:gd name="connsiteY4" fmla="*/ 2848960 h 2848960"/>
              <a:gd name="connsiteX0" fmla="*/ 354688 w 838250"/>
              <a:gd name="connsiteY0" fmla="*/ 0 h 2848960"/>
              <a:gd name="connsiteX1" fmla="*/ 765800 w 838250"/>
              <a:gd name="connsiteY1" fmla="*/ 516025 h 2848960"/>
              <a:gd name="connsiteX2" fmla="*/ 838250 w 838250"/>
              <a:gd name="connsiteY2" fmla="*/ 1490140 h 2848960"/>
              <a:gd name="connsiteX3" fmla="*/ 526012 w 838250"/>
              <a:gd name="connsiteY3" fmla="*/ 2661183 h 2848960"/>
              <a:gd name="connsiteX4" fmla="*/ 0 w 838250"/>
              <a:gd name="connsiteY4" fmla="*/ 2848960 h 2848960"/>
              <a:gd name="connsiteX0" fmla="*/ 354688 w 838250"/>
              <a:gd name="connsiteY0" fmla="*/ 0 h 2848960"/>
              <a:gd name="connsiteX1" fmla="*/ 765800 w 838250"/>
              <a:gd name="connsiteY1" fmla="*/ 516025 h 2848960"/>
              <a:gd name="connsiteX2" fmla="*/ 838250 w 838250"/>
              <a:gd name="connsiteY2" fmla="*/ 1490140 h 2848960"/>
              <a:gd name="connsiteX3" fmla="*/ 526012 w 838250"/>
              <a:gd name="connsiteY3" fmla="*/ 2661183 h 2848960"/>
              <a:gd name="connsiteX4" fmla="*/ 0 w 838250"/>
              <a:gd name="connsiteY4" fmla="*/ 2848960 h 2848960"/>
              <a:gd name="connsiteX0" fmla="*/ 354688 w 770325"/>
              <a:gd name="connsiteY0" fmla="*/ 0 h 2848960"/>
              <a:gd name="connsiteX1" fmla="*/ 765800 w 770325"/>
              <a:gd name="connsiteY1" fmla="*/ 516025 h 2848960"/>
              <a:gd name="connsiteX2" fmla="*/ 770325 w 770325"/>
              <a:gd name="connsiteY2" fmla="*/ 1502760 h 2848960"/>
              <a:gd name="connsiteX3" fmla="*/ 526012 w 770325"/>
              <a:gd name="connsiteY3" fmla="*/ 2661183 h 2848960"/>
              <a:gd name="connsiteX4" fmla="*/ 0 w 770325"/>
              <a:gd name="connsiteY4" fmla="*/ 2848960 h 2848960"/>
              <a:gd name="connsiteX0" fmla="*/ 354688 w 781364"/>
              <a:gd name="connsiteY0" fmla="*/ 0 h 2848960"/>
              <a:gd name="connsiteX1" fmla="*/ 765800 w 781364"/>
              <a:gd name="connsiteY1" fmla="*/ 516025 h 2848960"/>
              <a:gd name="connsiteX2" fmla="*/ 781365 w 781364"/>
              <a:gd name="connsiteY2" fmla="*/ 1944316 h 2848960"/>
              <a:gd name="connsiteX3" fmla="*/ 526012 w 781364"/>
              <a:gd name="connsiteY3" fmla="*/ 2661183 h 2848960"/>
              <a:gd name="connsiteX4" fmla="*/ 0 w 781364"/>
              <a:gd name="connsiteY4" fmla="*/ 2848960 h 2848960"/>
              <a:gd name="connsiteX0" fmla="*/ 354688 w 781365"/>
              <a:gd name="connsiteY0" fmla="*/ 0 h 2848960"/>
              <a:gd name="connsiteX1" fmla="*/ 765800 w 781365"/>
              <a:gd name="connsiteY1" fmla="*/ 516025 h 2848960"/>
              <a:gd name="connsiteX2" fmla="*/ 781365 w 781365"/>
              <a:gd name="connsiteY2" fmla="*/ 1944316 h 2848960"/>
              <a:gd name="connsiteX3" fmla="*/ 553328 w 781365"/>
              <a:gd name="connsiteY3" fmla="*/ 2646026 h 2848960"/>
              <a:gd name="connsiteX4" fmla="*/ 0 w 781365"/>
              <a:gd name="connsiteY4" fmla="*/ 2848960 h 2848960"/>
              <a:gd name="connsiteX0" fmla="*/ 354688 w 781365"/>
              <a:gd name="connsiteY0" fmla="*/ 0 h 2848960"/>
              <a:gd name="connsiteX1" fmla="*/ 765800 w 781365"/>
              <a:gd name="connsiteY1" fmla="*/ 516025 h 2848960"/>
              <a:gd name="connsiteX2" fmla="*/ 781365 w 781365"/>
              <a:gd name="connsiteY2" fmla="*/ 1944316 h 2848960"/>
              <a:gd name="connsiteX3" fmla="*/ 553328 w 781365"/>
              <a:gd name="connsiteY3" fmla="*/ 2646026 h 2848960"/>
              <a:gd name="connsiteX4" fmla="*/ 0 w 781365"/>
              <a:gd name="connsiteY4" fmla="*/ 2848960 h 284896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781365" h="2848960">
                <a:moveTo>
                  <a:pt x="354688" y="0"/>
                </a:moveTo>
                <a:cubicBezTo>
                  <a:pt x="462638" y="51792"/>
                  <a:pt x="643636" y="284130"/>
                  <a:pt x="765800" y="516025"/>
                </a:cubicBezTo>
                <a:cubicBezTo>
                  <a:pt x="767308" y="844937"/>
                  <a:pt x="779857" y="1615404"/>
                  <a:pt x="781365" y="1944316"/>
                </a:cubicBezTo>
                <a:cubicBezTo>
                  <a:pt x="732173" y="2315319"/>
                  <a:pt x="730234" y="2412643"/>
                  <a:pt x="553328" y="2646026"/>
                </a:cubicBezTo>
                <a:cubicBezTo>
                  <a:pt x="439684" y="2829255"/>
                  <a:pt x="0" y="2848960"/>
                  <a:pt x="0" y="2848960"/>
                </a:cubicBezTo>
              </a:path>
            </a:pathLst>
          </a:custGeom>
          <a:ln>
            <a:solidFill>
              <a:schemeClr val="tx2">
                <a:lumMod val="65000"/>
                <a:lumOff val="35000"/>
              </a:schemeClr>
            </a:solidFill>
            <a:prstDash val="sysDash"/>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2208014" name="Freeform 6"/>
          <xdr:cNvSpPr>
            <a:spLocks/>
          </xdr:cNvSpPr>
        </xdr:nvSpPr>
        <xdr:spPr bwMode="auto">
          <a:xfrm flipH="1">
            <a:off x="2514600" y="4457700"/>
            <a:ext cx="3495675" cy="1228725"/>
          </a:xfrm>
          <a:custGeom>
            <a:avLst/>
            <a:gdLst>
              <a:gd name="T0" fmla="*/ 2147483647 w 10166"/>
              <a:gd name="T1" fmla="*/ 2147483647 h 10377"/>
              <a:gd name="T2" fmla="*/ 2147483647 w 10166"/>
              <a:gd name="T3" fmla="*/ 2147483647 h 10377"/>
              <a:gd name="T4" fmla="*/ 2147483647 w 10166"/>
              <a:gd name="T5" fmla="*/ 2147483647 h 10377"/>
              <a:gd name="T6" fmla="*/ 2147483647 w 10166"/>
              <a:gd name="T7" fmla="*/ 2147483647 h 10377"/>
              <a:gd name="T8" fmla="*/ 2147483647 w 10166"/>
              <a:gd name="T9" fmla="*/ 2147483647 h 10377"/>
              <a:gd name="T10" fmla="*/ 2147483647 w 10166"/>
              <a:gd name="T11" fmla="*/ 2147483647 h 10377"/>
              <a:gd name="T12" fmla="*/ 2147483647 w 10166"/>
              <a:gd name="T13" fmla="*/ 2147483647 h 10377"/>
              <a:gd name="T14" fmla="*/ 2147483647 w 10166"/>
              <a:gd name="T15" fmla="*/ 2147483647 h 10377"/>
              <a:gd name="T16" fmla="*/ 2147483647 w 10166"/>
              <a:gd name="T17" fmla="*/ 2147483647 h 10377"/>
              <a:gd name="T18" fmla="*/ 2147483647 w 10166"/>
              <a:gd name="T19" fmla="*/ 2147483647 h 10377"/>
              <a:gd name="T20" fmla="*/ 2147483647 w 10166"/>
              <a:gd name="T21" fmla="*/ 2147483647 h 10377"/>
              <a:gd name="T22" fmla="*/ 2147483647 w 10166"/>
              <a:gd name="T23" fmla="*/ 2147483647 h 10377"/>
              <a:gd name="T24" fmla="*/ 2147483647 w 10166"/>
              <a:gd name="T25" fmla="*/ 2147483647 h 10377"/>
              <a:gd name="T26" fmla="*/ 2147483647 w 10166"/>
              <a:gd name="T27" fmla="*/ 0 h 10377"/>
              <a:gd name="T28" fmla="*/ 2147483647 w 10166"/>
              <a:gd name="T29" fmla="*/ 2147483647 h 10377"/>
              <a:gd name="T30" fmla="*/ 2147483647 w 10166"/>
              <a:gd name="T31" fmla="*/ 2147483647 h 10377"/>
              <a:gd name="T32" fmla="*/ 2147483647 w 10166"/>
              <a:gd name="T33" fmla="*/ 2147483647 h 10377"/>
              <a:gd name="T34" fmla="*/ 2147483647 w 10166"/>
              <a:gd name="T35" fmla="*/ 2147483647 h 10377"/>
              <a:gd name="T36" fmla="*/ 2147483647 w 10166"/>
              <a:gd name="T37" fmla="*/ 2147483647 h 10377"/>
              <a:gd name="T38" fmla="*/ 2147483647 w 10166"/>
              <a:gd name="T39" fmla="*/ 2147483647 h 10377"/>
              <a:gd name="T40" fmla="*/ 2147483647 w 10166"/>
              <a:gd name="T41" fmla="*/ 2147483647 h 10377"/>
              <a:gd name="T42" fmla="*/ 2147483647 w 10166"/>
              <a:gd name="T43" fmla="*/ 2147483647 h 10377"/>
              <a:gd name="T44" fmla="*/ 2147483647 w 10166"/>
              <a:gd name="T45" fmla="*/ 2147483647 h 10377"/>
              <a:gd name="T46" fmla="*/ 2147483647 w 10166"/>
              <a:gd name="T47" fmla="*/ 2147483647 h 1037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0166"/>
              <a:gd name="T73" fmla="*/ 0 h 10377"/>
              <a:gd name="T74" fmla="*/ 10166 w 10166"/>
              <a:gd name="T75" fmla="*/ 10377 h 10377"/>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0166" h="10377">
                <a:moveTo>
                  <a:pt x="5850" y="2262"/>
                </a:moveTo>
                <a:lnTo>
                  <a:pt x="10166" y="5116"/>
                </a:lnTo>
                <a:cubicBezTo>
                  <a:pt x="9596" y="6173"/>
                  <a:pt x="9076" y="6684"/>
                  <a:pt x="8593" y="7065"/>
                </a:cubicBezTo>
                <a:cubicBezTo>
                  <a:pt x="8048" y="7410"/>
                  <a:pt x="7731" y="7142"/>
                  <a:pt x="7024" y="6921"/>
                </a:cubicBezTo>
                <a:lnTo>
                  <a:pt x="4353" y="9830"/>
                </a:lnTo>
                <a:cubicBezTo>
                  <a:pt x="3885" y="10229"/>
                  <a:pt x="3778" y="10345"/>
                  <a:pt x="3354" y="10352"/>
                </a:cubicBezTo>
                <a:cubicBezTo>
                  <a:pt x="3082" y="10377"/>
                  <a:pt x="2992" y="10336"/>
                  <a:pt x="2699" y="10134"/>
                </a:cubicBezTo>
                <a:cubicBezTo>
                  <a:pt x="2405" y="9935"/>
                  <a:pt x="1986" y="9477"/>
                  <a:pt x="1592" y="9147"/>
                </a:cubicBezTo>
                <a:lnTo>
                  <a:pt x="372" y="8012"/>
                </a:lnTo>
                <a:cubicBezTo>
                  <a:pt x="111" y="7706"/>
                  <a:pt x="0" y="6898"/>
                  <a:pt x="97" y="6263"/>
                </a:cubicBezTo>
                <a:cubicBezTo>
                  <a:pt x="136" y="5775"/>
                  <a:pt x="428" y="5065"/>
                  <a:pt x="738" y="4713"/>
                </a:cubicBezTo>
                <a:lnTo>
                  <a:pt x="2233" y="3410"/>
                </a:lnTo>
                <a:cubicBezTo>
                  <a:pt x="2081" y="3278"/>
                  <a:pt x="1898" y="2640"/>
                  <a:pt x="1882" y="1914"/>
                </a:cubicBezTo>
                <a:cubicBezTo>
                  <a:pt x="1852" y="970"/>
                  <a:pt x="2121" y="389"/>
                  <a:pt x="2472" y="0"/>
                </a:cubicBezTo>
                <a:lnTo>
                  <a:pt x="3920" y="958"/>
                </a:lnTo>
                <a:cubicBezTo>
                  <a:pt x="3765" y="1440"/>
                  <a:pt x="3813" y="2390"/>
                  <a:pt x="3830" y="2813"/>
                </a:cubicBezTo>
                <a:cubicBezTo>
                  <a:pt x="3840" y="3570"/>
                  <a:pt x="3826" y="4013"/>
                  <a:pt x="3873" y="4290"/>
                </a:cubicBezTo>
                <a:lnTo>
                  <a:pt x="4071" y="4130"/>
                </a:lnTo>
                <a:lnTo>
                  <a:pt x="5063" y="4985"/>
                </a:lnTo>
                <a:cubicBezTo>
                  <a:pt x="5048" y="5041"/>
                  <a:pt x="5086" y="5244"/>
                  <a:pt x="5072" y="5301"/>
                </a:cubicBezTo>
                <a:cubicBezTo>
                  <a:pt x="5097" y="5312"/>
                  <a:pt x="5175" y="5256"/>
                  <a:pt x="5200" y="5264"/>
                </a:cubicBezTo>
                <a:cubicBezTo>
                  <a:pt x="5187" y="4733"/>
                  <a:pt x="5173" y="4201"/>
                  <a:pt x="5160" y="3670"/>
                </a:cubicBezTo>
                <a:cubicBezTo>
                  <a:pt x="5178" y="3411"/>
                  <a:pt x="5218" y="3148"/>
                  <a:pt x="5411" y="2842"/>
                </a:cubicBezTo>
                <a:cubicBezTo>
                  <a:pt x="5489" y="2683"/>
                  <a:pt x="5773" y="2421"/>
                  <a:pt x="5850" y="2262"/>
                </a:cubicBezTo>
                <a:close/>
              </a:path>
            </a:pathLst>
          </a:custGeom>
          <a:solidFill>
            <a:srgbClr val="92D05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 name="Text Box 43"/>
          <xdr:cNvSpPr txBox="1">
            <a:spLocks noChangeArrowheads="1"/>
          </xdr:cNvSpPr>
        </xdr:nvSpPr>
        <xdr:spPr bwMode="auto">
          <a:xfrm>
            <a:off x="3067049" y="2047434"/>
            <a:ext cx="914399" cy="395858"/>
          </a:xfrm>
          <a:prstGeom prst="rect">
            <a:avLst/>
          </a:prstGeom>
          <a:solidFill>
            <a:schemeClr val="bg1"/>
          </a:solid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kern="1200">
                <a:solidFill>
                  <a:schemeClr val="tx1"/>
                </a:solidFill>
                <a:latin typeface="Arial" charset="0"/>
                <a:ea typeface="+mn-ea"/>
                <a:cs typeface="+mn-cs"/>
              </a:rPr>
              <a:t>Zeichnung:</a:t>
            </a:r>
          </a:p>
          <a:p>
            <a:r>
              <a:rPr lang="fr-CH" sz="700" kern="1200">
                <a:solidFill>
                  <a:schemeClr val="tx1"/>
                </a:solidFill>
                <a:latin typeface="Arial" charset="0"/>
                <a:ea typeface="+mn-ea"/>
                <a:cs typeface="+mn-cs"/>
              </a:rPr>
              <a:t>Husson - Ludoril</a:t>
            </a:r>
          </a:p>
        </xdr:txBody>
      </xdr:sp>
      <xdr:sp macro="" textlink="">
        <xdr:nvSpPr>
          <xdr:cNvPr id="2208016" name="Freeform 78"/>
          <xdr:cNvSpPr>
            <a:spLocks/>
          </xdr:cNvSpPr>
        </xdr:nvSpPr>
        <xdr:spPr bwMode="auto">
          <a:xfrm flipH="1">
            <a:off x="4895850" y="2381250"/>
            <a:ext cx="133350" cy="2457450"/>
          </a:xfrm>
          <a:custGeom>
            <a:avLst/>
            <a:gdLst>
              <a:gd name="T0" fmla="*/ 0 w 1"/>
              <a:gd name="T1" fmla="*/ 2147483647 h 284"/>
              <a:gd name="T2" fmla="*/ 0 w 1"/>
              <a:gd name="T3" fmla="*/ 0 h 284"/>
              <a:gd name="T4" fmla="*/ 0 60000 65536"/>
              <a:gd name="T5" fmla="*/ 0 60000 65536"/>
              <a:gd name="T6" fmla="*/ 0 w 1"/>
              <a:gd name="T7" fmla="*/ 0 h 284"/>
              <a:gd name="T8" fmla="*/ 0 w 1"/>
              <a:gd name="T9" fmla="*/ 284 h 284"/>
            </a:gdLst>
            <a:ahLst/>
            <a:cxnLst>
              <a:cxn ang="T4">
                <a:pos x="T0" y="T1"/>
              </a:cxn>
              <a:cxn ang="T5">
                <a:pos x="T2" y="T3"/>
              </a:cxn>
            </a:cxnLst>
            <a:rect l="T6" t="T7" r="T8" b="T9"/>
            <a:pathLst>
              <a:path w="1" h="284">
                <a:moveTo>
                  <a:pt x="0" y="284"/>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cxnSp macro="">
        <xdr:nvCxnSpPr>
          <xdr:cNvPr id="99" name="Gerade Verbindung 98"/>
          <xdr:cNvCxnSpPr/>
        </xdr:nvCxnSpPr>
        <xdr:spPr bwMode="auto">
          <a:xfrm rot="10800000" flipV="1">
            <a:off x="4238623" y="4852859"/>
            <a:ext cx="809624" cy="232351"/>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1" name="Gerade Verbindung 100"/>
          <xdr:cNvCxnSpPr/>
        </xdr:nvCxnSpPr>
        <xdr:spPr bwMode="auto">
          <a:xfrm rot="10800000" flipV="1">
            <a:off x="2305050" y="2383052"/>
            <a:ext cx="2743198" cy="301196"/>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102" name="Text Box 135"/>
          <xdr:cNvSpPr txBox="1">
            <a:spLocks noChangeArrowheads="1"/>
          </xdr:cNvSpPr>
        </xdr:nvSpPr>
        <xdr:spPr bwMode="auto">
          <a:xfrm>
            <a:off x="828675" y="2038828"/>
            <a:ext cx="457200" cy="19792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a:solidFill>
                  <a:srgbClr val="000000"/>
                </a:solidFill>
                <a:latin typeface="Arial"/>
                <a:cs typeface="Arial"/>
              </a:rPr>
              <a:t>h</a:t>
            </a:r>
            <a:r>
              <a:rPr lang="de-CH" sz="1050" b="1" i="0" strike="noStrike" baseline="-25000">
                <a:solidFill>
                  <a:srgbClr val="000000"/>
                </a:solidFill>
                <a:latin typeface="Arial"/>
                <a:cs typeface="Arial"/>
              </a:rPr>
              <a:t>3 </a:t>
            </a:r>
            <a:r>
              <a:rPr lang="de-CH" sz="1050" b="1" i="0" strike="noStrike">
                <a:solidFill>
                  <a:srgbClr val="000000"/>
                </a:solidFill>
                <a:latin typeface="Arial"/>
                <a:cs typeface="Arial"/>
              </a:rPr>
              <a:t>= ?</a:t>
            </a:r>
          </a:p>
        </xdr:txBody>
      </xdr:sp>
      <xdr:sp macro="" textlink="">
        <xdr:nvSpPr>
          <xdr:cNvPr id="105" name="Text Box 135"/>
          <xdr:cNvSpPr txBox="1">
            <a:spLocks noChangeArrowheads="1"/>
          </xdr:cNvSpPr>
        </xdr:nvSpPr>
        <xdr:spPr bwMode="auto">
          <a:xfrm>
            <a:off x="4581523" y="4663536"/>
            <a:ext cx="238125" cy="18932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a:solidFill>
                  <a:srgbClr val="000000"/>
                </a:solidFill>
                <a:latin typeface="Arial"/>
                <a:cs typeface="Arial"/>
              </a:rPr>
              <a:t>h</a:t>
            </a:r>
            <a:r>
              <a:rPr lang="de-CH" sz="1050" b="1" i="0" strike="noStrike" baseline="-25000">
                <a:solidFill>
                  <a:srgbClr val="000000"/>
                </a:solidFill>
                <a:latin typeface="Arial"/>
                <a:cs typeface="Arial"/>
              </a:rPr>
              <a:t>2 </a:t>
            </a:r>
            <a:endParaRPr lang="de-CH" sz="1050" b="1" i="0" strike="noStrike">
              <a:solidFill>
                <a:srgbClr val="000000"/>
              </a:solidFill>
              <a:latin typeface="Arial"/>
              <a:cs typeface="Arial"/>
            </a:endParaRPr>
          </a:p>
        </xdr:txBody>
      </xdr:sp>
      <xdr:cxnSp macro="">
        <xdr:nvCxnSpPr>
          <xdr:cNvPr id="108" name="Gerade Verbindung 107"/>
          <xdr:cNvCxnSpPr/>
        </xdr:nvCxnSpPr>
        <xdr:spPr bwMode="auto">
          <a:xfrm rot="10800000" flipV="1">
            <a:off x="4505323" y="4586085"/>
            <a:ext cx="409575" cy="946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22" name="Freeform 78"/>
          <xdr:cNvSpPr>
            <a:spLocks/>
          </xdr:cNvSpPr>
        </xdr:nvSpPr>
        <xdr:spPr bwMode="auto">
          <a:xfrm flipH="1">
            <a:off x="4724400" y="4581525"/>
            <a:ext cx="161925" cy="323850"/>
          </a:xfrm>
          <a:custGeom>
            <a:avLst/>
            <a:gdLst>
              <a:gd name="T0" fmla="*/ 0 w 1"/>
              <a:gd name="T1" fmla="*/ 2147483647 h 284"/>
              <a:gd name="T2" fmla="*/ 0 w 1"/>
              <a:gd name="T3" fmla="*/ 0 h 284"/>
              <a:gd name="T4" fmla="*/ 0 60000 65536"/>
              <a:gd name="T5" fmla="*/ 0 60000 65536"/>
              <a:gd name="T6" fmla="*/ 0 w 1"/>
              <a:gd name="T7" fmla="*/ 0 h 284"/>
              <a:gd name="T8" fmla="*/ 0 w 1"/>
              <a:gd name="T9" fmla="*/ 284 h 284"/>
            </a:gdLst>
            <a:ahLst/>
            <a:cxnLst>
              <a:cxn ang="T4">
                <a:pos x="T0" y="T1"/>
              </a:cxn>
              <a:cxn ang="T5">
                <a:pos x="T2" y="T3"/>
              </a:cxn>
            </a:cxnLst>
            <a:rect l="T6" t="T7" r="T8" b="T9"/>
            <a:pathLst>
              <a:path w="1" h="284">
                <a:moveTo>
                  <a:pt x="0" y="284"/>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208023" name="Line 124"/>
          <xdr:cNvSpPr>
            <a:spLocks noChangeShapeType="1"/>
          </xdr:cNvSpPr>
        </xdr:nvSpPr>
        <xdr:spPr bwMode="auto">
          <a:xfrm flipV="1">
            <a:off x="5372100" y="5038725"/>
            <a:ext cx="447675" cy="16192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5" name="Text Box 128"/>
          <xdr:cNvSpPr txBox="1">
            <a:spLocks noChangeArrowheads="1"/>
          </xdr:cNvSpPr>
        </xdr:nvSpPr>
        <xdr:spPr bwMode="auto">
          <a:xfrm>
            <a:off x="5486397" y="5007760"/>
            <a:ext cx="219075" cy="20653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F</a:t>
            </a:r>
            <a:r>
              <a:rPr lang="de-CH" sz="1050" b="1" i="0" strike="noStrike" baseline="-25000">
                <a:solidFill>
                  <a:srgbClr val="000000"/>
                </a:solidFill>
                <a:latin typeface="Arial"/>
                <a:cs typeface="Arial"/>
              </a:rPr>
              <a:t>1</a:t>
            </a:r>
            <a:endParaRPr lang="de-CH" sz="1050" b="1" i="0" strike="noStrike">
              <a:solidFill>
                <a:srgbClr val="000000"/>
              </a:solidFill>
              <a:latin typeface="Arial"/>
              <a:cs typeface="Arial"/>
            </a:endParaRPr>
          </a:p>
        </xdr:txBody>
      </xdr:sp>
      <xdr:sp macro="" textlink="">
        <xdr:nvSpPr>
          <xdr:cNvPr id="2208025" name="Line 125"/>
          <xdr:cNvSpPr>
            <a:spLocks noChangeShapeType="1"/>
          </xdr:cNvSpPr>
        </xdr:nvSpPr>
        <xdr:spPr bwMode="auto">
          <a:xfrm flipH="1">
            <a:off x="4314825" y="5353050"/>
            <a:ext cx="590550" cy="1905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23" name="Text Box 130"/>
          <xdr:cNvSpPr txBox="1">
            <a:spLocks noChangeArrowheads="1"/>
          </xdr:cNvSpPr>
        </xdr:nvSpPr>
        <xdr:spPr bwMode="auto">
          <a:xfrm>
            <a:off x="4524373" y="5351983"/>
            <a:ext cx="209550" cy="19792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F</a:t>
            </a:r>
            <a:r>
              <a:rPr lang="de-CH" sz="1050" b="1" i="0" strike="noStrike" baseline="-25000">
                <a:solidFill>
                  <a:srgbClr val="000000"/>
                </a:solidFill>
                <a:latin typeface="Arial"/>
                <a:cs typeface="Arial"/>
              </a:rPr>
              <a:t>2</a:t>
            </a:r>
            <a:endParaRPr lang="de-CH" sz="1050" b="1" i="0" strike="noStrike">
              <a:solidFill>
                <a:srgbClr val="000000"/>
              </a:solidFill>
              <a:latin typeface="Arial"/>
              <a:cs typeface="Arial"/>
            </a:endParaRPr>
          </a:p>
        </xdr:txBody>
      </xdr:sp>
      <xdr:cxnSp macro="">
        <xdr:nvCxnSpPr>
          <xdr:cNvPr id="129" name="Gerade Verbindung 128"/>
          <xdr:cNvCxnSpPr/>
        </xdr:nvCxnSpPr>
        <xdr:spPr bwMode="auto">
          <a:xfrm rot="10800000">
            <a:off x="4190998" y="5093816"/>
            <a:ext cx="723900" cy="2495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30" name="Gerade Verbindung 129"/>
          <xdr:cNvCxnSpPr/>
        </xdr:nvCxnSpPr>
        <xdr:spPr bwMode="auto">
          <a:xfrm rot="10800000">
            <a:off x="4676773" y="4964732"/>
            <a:ext cx="704850" cy="232351"/>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29" name="Line 15"/>
          <xdr:cNvSpPr>
            <a:spLocks noChangeShapeType="1"/>
          </xdr:cNvSpPr>
        </xdr:nvSpPr>
        <xdr:spPr bwMode="auto">
          <a:xfrm flipH="1">
            <a:off x="4886325" y="5372100"/>
            <a:ext cx="1905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2" name="Text Box 16"/>
          <xdr:cNvSpPr txBox="1">
            <a:spLocks noChangeArrowheads="1"/>
          </xdr:cNvSpPr>
        </xdr:nvSpPr>
        <xdr:spPr bwMode="auto">
          <a:xfrm>
            <a:off x="4695823" y="5696207"/>
            <a:ext cx="533400" cy="180718"/>
          </a:xfrm>
          <a:prstGeom prst="rect">
            <a:avLst/>
          </a:prstGeom>
          <a:noFill/>
          <a:ln w="9525">
            <a:noFill/>
            <a:miter lim="800000"/>
            <a:headEnd/>
            <a:tailEnd/>
          </a:ln>
        </xdr:spPr>
        <xdr:txBody>
          <a:bodyPr wrap="square" lIns="18000" tIns="10800" rIns="18000" bIns="1080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R= 1 m</a:t>
            </a:r>
          </a:p>
        </xdr:txBody>
      </xdr:sp>
      <xdr:sp macro="" textlink="">
        <xdr:nvSpPr>
          <xdr:cNvPr id="2208031" name="Line 132"/>
          <xdr:cNvSpPr>
            <a:spLocks noChangeShapeType="1"/>
          </xdr:cNvSpPr>
        </xdr:nvSpPr>
        <xdr:spPr bwMode="auto">
          <a:xfrm flipH="1" flipV="1">
            <a:off x="4476750" y="5038725"/>
            <a:ext cx="1133475" cy="4476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4" name="Text Box 121"/>
          <xdr:cNvSpPr txBox="1">
            <a:spLocks noChangeArrowheads="1"/>
          </xdr:cNvSpPr>
        </xdr:nvSpPr>
        <xdr:spPr bwMode="auto">
          <a:xfrm>
            <a:off x="4991098" y="5179872"/>
            <a:ext cx="171450" cy="17211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E</a:t>
            </a:r>
          </a:p>
        </xdr:txBody>
      </xdr:sp>
      <xdr:sp macro="" textlink="">
        <xdr:nvSpPr>
          <xdr:cNvPr id="135" name="Text Box 135"/>
          <xdr:cNvSpPr txBox="1">
            <a:spLocks noChangeArrowheads="1"/>
          </xdr:cNvSpPr>
        </xdr:nvSpPr>
        <xdr:spPr bwMode="auto">
          <a:xfrm>
            <a:off x="4800598" y="3467357"/>
            <a:ext cx="428625" cy="20653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a:solidFill>
                  <a:srgbClr val="000000"/>
                </a:solidFill>
                <a:latin typeface="Arial"/>
                <a:cs typeface="Arial"/>
              </a:rPr>
              <a:t>h</a:t>
            </a:r>
            <a:r>
              <a:rPr lang="de-CH" sz="1050" b="1" i="0" strike="noStrike" baseline="-25000">
                <a:solidFill>
                  <a:srgbClr val="000000"/>
                </a:solidFill>
                <a:latin typeface="Arial"/>
                <a:cs typeface="Arial"/>
              </a:rPr>
              <a:t>1 </a:t>
            </a:r>
            <a:r>
              <a:rPr lang="de-CH" sz="1050" b="1" i="0" strike="noStrike">
                <a:solidFill>
                  <a:srgbClr val="000000"/>
                </a:solidFill>
                <a:latin typeface="Arial"/>
                <a:cs typeface="Arial"/>
              </a:rPr>
              <a:t>= ?</a:t>
            </a:r>
          </a:p>
        </xdr:txBody>
      </xdr:sp>
      <xdr:cxnSp macro="">
        <xdr:nvCxnSpPr>
          <xdr:cNvPr id="136" name="Gerade Verbindung 135"/>
          <xdr:cNvCxnSpPr/>
        </xdr:nvCxnSpPr>
        <xdr:spPr bwMode="auto">
          <a:xfrm rot="10800000" flipV="1">
            <a:off x="1343025" y="2649826"/>
            <a:ext cx="695325" cy="946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37" name="Gerade Verbindung 136"/>
          <xdr:cNvCxnSpPr/>
        </xdr:nvCxnSpPr>
        <xdr:spPr bwMode="auto">
          <a:xfrm rot="10800000" flipV="1">
            <a:off x="1323975" y="1694604"/>
            <a:ext cx="695325" cy="946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36" name="Freeform 78"/>
          <xdr:cNvSpPr>
            <a:spLocks/>
          </xdr:cNvSpPr>
        </xdr:nvSpPr>
        <xdr:spPr bwMode="auto">
          <a:xfrm flipH="1">
            <a:off x="1209675" y="1781175"/>
            <a:ext cx="133350" cy="962025"/>
          </a:xfrm>
          <a:custGeom>
            <a:avLst/>
            <a:gdLst>
              <a:gd name="T0" fmla="*/ 0 w 1"/>
              <a:gd name="T1" fmla="*/ 2147483647 h 284"/>
              <a:gd name="T2" fmla="*/ 0 w 1"/>
              <a:gd name="T3" fmla="*/ 0 h 284"/>
              <a:gd name="T4" fmla="*/ 0 60000 65536"/>
              <a:gd name="T5" fmla="*/ 0 60000 65536"/>
              <a:gd name="T6" fmla="*/ 0 w 1"/>
              <a:gd name="T7" fmla="*/ 0 h 284"/>
              <a:gd name="T8" fmla="*/ 0 w 1"/>
              <a:gd name="T9" fmla="*/ 284 h 284"/>
            </a:gdLst>
            <a:ahLst/>
            <a:cxnLst>
              <a:cxn ang="T4">
                <a:pos x="T0" y="T1"/>
              </a:cxn>
              <a:cxn ang="T5">
                <a:pos x="T2" y="T3"/>
              </a:cxn>
            </a:cxnLst>
            <a:rect l="T6" t="T7" r="T8" b="T9"/>
            <a:pathLst>
              <a:path w="1" h="284">
                <a:moveTo>
                  <a:pt x="0" y="284"/>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39" name="Text Box 41"/>
          <xdr:cNvSpPr txBox="1">
            <a:spLocks noChangeArrowheads="1"/>
          </xdr:cNvSpPr>
        </xdr:nvSpPr>
        <xdr:spPr bwMode="auto">
          <a:xfrm>
            <a:off x="114301" y="4327917"/>
            <a:ext cx="685800" cy="154901"/>
          </a:xfrm>
          <a:prstGeom prst="rect">
            <a:avLst/>
          </a:prstGeom>
          <a:noFill/>
          <a:ln w="9525">
            <a:noFill/>
            <a:miter lim="800000"/>
            <a:headEnd/>
            <a:tailEnd/>
          </a:ln>
        </xdr:spPr>
        <xdr:txBody>
          <a:bodyPr wrap="square" lIns="18000" tIns="0" rIns="18000" bIns="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50" b="1">
                <a:latin typeface="Arial" charset="0"/>
              </a:rPr>
              <a:t>R = 1,5 m</a:t>
            </a:r>
          </a:p>
        </xdr:txBody>
      </xdr:sp>
      <xdr:sp macro="" textlink="">
        <xdr:nvSpPr>
          <xdr:cNvPr id="2208038" name="Freeform 36"/>
          <xdr:cNvSpPr>
            <a:spLocks/>
          </xdr:cNvSpPr>
        </xdr:nvSpPr>
        <xdr:spPr bwMode="auto">
          <a:xfrm rot="1487545" flipH="1">
            <a:off x="3152775" y="4829175"/>
            <a:ext cx="247650" cy="542925"/>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41" name="Text Box 41"/>
          <xdr:cNvSpPr txBox="1">
            <a:spLocks noChangeArrowheads="1"/>
          </xdr:cNvSpPr>
        </xdr:nvSpPr>
        <xdr:spPr bwMode="auto">
          <a:xfrm rot="19244850" flipH="1">
            <a:off x="2857499" y="4930309"/>
            <a:ext cx="685800" cy="154901"/>
          </a:xfrm>
          <a:prstGeom prst="rect">
            <a:avLst/>
          </a:prstGeom>
          <a:noFill/>
          <a:ln w="9525">
            <a:noFill/>
            <a:miter lim="800000"/>
            <a:headEnd/>
            <a:tailEnd/>
          </a:ln>
        </xdr:spPr>
        <xdr:txBody>
          <a:bodyPr wrap="square" lIns="18000" tIns="0" rIns="18000" bIns="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50" b="1">
                <a:latin typeface="Arial" charset="0"/>
              </a:rPr>
              <a:t>R = 1,5 m</a:t>
            </a:r>
          </a:p>
        </xdr:txBody>
      </xdr:sp>
      <xdr:sp macro="" textlink="">
        <xdr:nvSpPr>
          <xdr:cNvPr id="2208040" name="Freeform 36"/>
          <xdr:cNvSpPr>
            <a:spLocks/>
          </xdr:cNvSpPr>
        </xdr:nvSpPr>
        <xdr:spPr bwMode="auto">
          <a:xfrm rot="-1487545" flipH="1" flipV="1">
            <a:off x="647700" y="4191000"/>
            <a:ext cx="590550" cy="3810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208041" name="Line 59"/>
          <xdr:cNvSpPr>
            <a:spLocks noChangeShapeType="1"/>
          </xdr:cNvSpPr>
        </xdr:nvSpPr>
        <xdr:spPr bwMode="auto">
          <a:xfrm flipH="1" flipV="1">
            <a:off x="3495675" y="4410075"/>
            <a:ext cx="0" cy="4762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4" name="AutoShape 42"/>
          <xdr:cNvSpPr>
            <a:spLocks/>
          </xdr:cNvSpPr>
        </xdr:nvSpPr>
        <xdr:spPr bwMode="auto">
          <a:xfrm flipH="1">
            <a:off x="5400673" y="4164411"/>
            <a:ext cx="857249" cy="309802"/>
          </a:xfrm>
          <a:prstGeom prst="callout2">
            <a:avLst>
              <a:gd name="adj1" fmla="val 32000"/>
              <a:gd name="adj2" fmla="val 102244"/>
              <a:gd name="adj3" fmla="val 30148"/>
              <a:gd name="adj4" fmla="val 119458"/>
              <a:gd name="adj5" fmla="val 163881"/>
              <a:gd name="adj6" fmla="val 127891"/>
            </a:avLst>
          </a:prstGeom>
          <a:solidFill>
            <a:srgbClr val="92D050"/>
          </a:solidFill>
          <a:ln w="9525">
            <a:solidFill>
              <a:schemeClr val="tx1"/>
            </a:solidFill>
            <a:miter lim="800000"/>
            <a:headEnd/>
            <a:tailEnd type="arrow" w="med" len="med"/>
          </a:ln>
        </xdr:spPr>
        <xdr:txBody>
          <a:bodyPr wrap="square" lIns="36000" tIns="3600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800" b="1">
                <a:latin typeface="Arial" charset="0"/>
              </a:rPr>
              <a:t>Aufprallfläche für </a:t>
            </a:r>
            <a:r>
              <a:rPr lang="fr-CH" sz="1050" b="1">
                <a:latin typeface="Arial" charset="0"/>
              </a:rPr>
              <a:t>h</a:t>
            </a:r>
            <a:r>
              <a:rPr lang="fr-CH" sz="1050" b="1" baseline="-25000">
                <a:latin typeface="Arial" charset="0"/>
              </a:rPr>
              <a:t>1 </a:t>
            </a:r>
            <a:r>
              <a:rPr lang="fr-CH" sz="1050" b="1">
                <a:latin typeface="Arial" charset="0"/>
              </a:rPr>
              <a:t>= 1 m</a:t>
            </a:r>
          </a:p>
        </xdr:txBody>
      </xdr:sp>
      <xdr:cxnSp macro="">
        <xdr:nvCxnSpPr>
          <xdr:cNvPr id="145" name="Gerade Verbindung 144"/>
          <xdr:cNvCxnSpPr/>
        </xdr:nvCxnSpPr>
        <xdr:spPr bwMode="auto">
          <a:xfrm rot="10800000" flipV="1">
            <a:off x="1228725" y="4009510"/>
            <a:ext cx="409575" cy="946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46" name="Gerade Verbindung 145"/>
          <xdr:cNvCxnSpPr/>
        </xdr:nvCxnSpPr>
        <xdr:spPr bwMode="auto">
          <a:xfrm rot="5400000">
            <a:off x="1010642" y="3462136"/>
            <a:ext cx="1712514" cy="19050"/>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47" name="Gerade Verbindung 146"/>
          <xdr:cNvCxnSpPr/>
        </xdr:nvCxnSpPr>
        <xdr:spPr bwMode="auto">
          <a:xfrm rot="5400000">
            <a:off x="1407769" y="3577851"/>
            <a:ext cx="1746936" cy="2857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46" name="Freeform 36"/>
          <xdr:cNvSpPr>
            <a:spLocks/>
          </xdr:cNvSpPr>
        </xdr:nvSpPr>
        <xdr:spPr bwMode="auto">
          <a:xfrm rot="-1487545" flipH="1" flipV="1">
            <a:off x="904875" y="4314825"/>
            <a:ext cx="952500" cy="22860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208047" name="Freeform 36"/>
          <xdr:cNvSpPr>
            <a:spLocks/>
          </xdr:cNvSpPr>
        </xdr:nvSpPr>
        <xdr:spPr bwMode="auto">
          <a:xfrm rot="20112455" flipH="1">
            <a:off x="1933575" y="4562475"/>
            <a:ext cx="438150" cy="428625"/>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208048" name="Freeform 36"/>
          <xdr:cNvSpPr>
            <a:spLocks/>
          </xdr:cNvSpPr>
        </xdr:nvSpPr>
        <xdr:spPr bwMode="auto">
          <a:xfrm rot="13798171" flipH="1">
            <a:off x="4105275" y="3790950"/>
            <a:ext cx="514350" cy="62865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51" name="Text Box 41"/>
          <xdr:cNvSpPr txBox="1">
            <a:spLocks noChangeArrowheads="1"/>
          </xdr:cNvSpPr>
        </xdr:nvSpPr>
        <xdr:spPr bwMode="auto">
          <a:xfrm>
            <a:off x="1276350" y="4310706"/>
            <a:ext cx="180975" cy="2237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R</a:t>
            </a:r>
          </a:p>
        </xdr:txBody>
      </xdr:sp>
      <xdr:sp macro="" textlink="">
        <xdr:nvSpPr>
          <xdr:cNvPr id="152" name="Text Box 41"/>
          <xdr:cNvSpPr txBox="1">
            <a:spLocks noChangeArrowheads="1"/>
          </xdr:cNvSpPr>
        </xdr:nvSpPr>
        <xdr:spPr bwMode="auto">
          <a:xfrm>
            <a:off x="4333873" y="4026721"/>
            <a:ext cx="228600" cy="2237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R</a:t>
            </a:r>
          </a:p>
        </xdr:txBody>
      </xdr:sp>
      <xdr:sp macro="" textlink="">
        <xdr:nvSpPr>
          <xdr:cNvPr id="153" name="Text Box 41"/>
          <xdr:cNvSpPr txBox="1">
            <a:spLocks noChangeArrowheads="1"/>
          </xdr:cNvSpPr>
        </xdr:nvSpPr>
        <xdr:spPr bwMode="auto">
          <a:xfrm>
            <a:off x="2057400" y="4637719"/>
            <a:ext cx="180975" cy="206534"/>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R</a:t>
            </a:r>
          </a:p>
        </xdr:txBody>
      </xdr:sp>
      <xdr:cxnSp macro="">
        <xdr:nvCxnSpPr>
          <xdr:cNvPr id="154" name="Gerade Verbindung 153"/>
          <xdr:cNvCxnSpPr/>
        </xdr:nvCxnSpPr>
        <xdr:spPr bwMode="auto">
          <a:xfrm rot="10800000" flipV="1">
            <a:off x="266701" y="4465607"/>
            <a:ext cx="2000249" cy="46470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55" name="Gerade Verbindung 154"/>
          <xdr:cNvCxnSpPr/>
        </xdr:nvCxnSpPr>
        <xdr:spPr bwMode="auto">
          <a:xfrm rot="10800000" flipV="1">
            <a:off x="1905000" y="5059393"/>
            <a:ext cx="600075" cy="137690"/>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56" name="Gerade Verbindung 155"/>
          <xdr:cNvCxnSpPr>
            <a:endCxn id="2208055" idx="0"/>
          </xdr:cNvCxnSpPr>
        </xdr:nvCxnSpPr>
        <xdr:spPr bwMode="auto">
          <a:xfrm rot="10800000" flipV="1">
            <a:off x="2162175" y="5093816"/>
            <a:ext cx="2000249" cy="4991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55" name="Freeform 78"/>
          <xdr:cNvSpPr>
            <a:spLocks/>
          </xdr:cNvSpPr>
        </xdr:nvSpPr>
        <xdr:spPr bwMode="auto">
          <a:xfrm flipH="1">
            <a:off x="314325" y="4924425"/>
            <a:ext cx="1847850" cy="666750"/>
          </a:xfrm>
          <a:custGeom>
            <a:avLst/>
            <a:gdLst>
              <a:gd name="T0" fmla="*/ 0 w 9967"/>
              <a:gd name="T1" fmla="*/ 2147483647 h 10484"/>
              <a:gd name="T2" fmla="*/ 2147483647 w 9967"/>
              <a:gd name="T3" fmla="*/ 0 h 10484"/>
              <a:gd name="T4" fmla="*/ 0 60000 65536"/>
              <a:gd name="T5" fmla="*/ 0 60000 65536"/>
              <a:gd name="T6" fmla="*/ 0 w 9967"/>
              <a:gd name="T7" fmla="*/ 0 h 10484"/>
              <a:gd name="T8" fmla="*/ 9967 w 9967"/>
              <a:gd name="T9" fmla="*/ 10484 h 10484"/>
            </a:gdLst>
            <a:ahLst/>
            <a:cxnLst>
              <a:cxn ang="T4">
                <a:pos x="T0" y="T1"/>
              </a:cxn>
              <a:cxn ang="T5">
                <a:pos x="T2" y="T3"/>
              </a:cxn>
            </a:cxnLst>
            <a:rect l="T6" t="T7" r="T8" b="T9"/>
            <a:pathLst>
              <a:path w="9967" h="10484">
                <a:moveTo>
                  <a:pt x="0" y="10484"/>
                </a:moveTo>
                <a:lnTo>
                  <a:pt x="9967"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208056" name="Freeform 78"/>
          <xdr:cNvSpPr>
            <a:spLocks/>
          </xdr:cNvSpPr>
        </xdr:nvSpPr>
        <xdr:spPr bwMode="auto">
          <a:xfrm flipH="1">
            <a:off x="790575" y="4819650"/>
            <a:ext cx="1114425" cy="390525"/>
          </a:xfrm>
          <a:custGeom>
            <a:avLst/>
            <a:gdLst>
              <a:gd name="T0" fmla="*/ 0 w 9967"/>
              <a:gd name="T1" fmla="*/ 2147483647 h 10484"/>
              <a:gd name="T2" fmla="*/ 2147483647 w 9967"/>
              <a:gd name="T3" fmla="*/ 0 h 10484"/>
              <a:gd name="T4" fmla="*/ 0 60000 65536"/>
              <a:gd name="T5" fmla="*/ 0 60000 65536"/>
              <a:gd name="T6" fmla="*/ 0 w 9967"/>
              <a:gd name="T7" fmla="*/ 0 h 10484"/>
              <a:gd name="T8" fmla="*/ 9967 w 9967"/>
              <a:gd name="T9" fmla="*/ 10484 h 10484"/>
            </a:gdLst>
            <a:ahLst/>
            <a:cxnLst>
              <a:cxn ang="T4">
                <a:pos x="T0" y="T1"/>
              </a:cxn>
              <a:cxn ang="T5">
                <a:pos x="T2" y="T3"/>
              </a:cxn>
            </a:cxnLst>
            <a:rect l="T6" t="T7" r="T8" b="T9"/>
            <a:pathLst>
              <a:path w="9967" h="10484">
                <a:moveTo>
                  <a:pt x="0" y="10484"/>
                </a:moveTo>
                <a:lnTo>
                  <a:pt x="9967"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60" name="Text Box 41"/>
          <xdr:cNvSpPr txBox="1">
            <a:spLocks noChangeArrowheads="1"/>
          </xdr:cNvSpPr>
        </xdr:nvSpPr>
        <xdr:spPr bwMode="auto">
          <a:xfrm>
            <a:off x="1209675" y="4887281"/>
            <a:ext cx="190500" cy="2237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D</a:t>
            </a:r>
          </a:p>
        </xdr:txBody>
      </xdr:sp>
      <xdr:sp macro="" textlink="">
        <xdr:nvSpPr>
          <xdr:cNvPr id="161" name="Text Box 121"/>
          <xdr:cNvSpPr txBox="1">
            <a:spLocks noChangeArrowheads="1"/>
          </xdr:cNvSpPr>
        </xdr:nvSpPr>
        <xdr:spPr bwMode="auto">
          <a:xfrm>
            <a:off x="1133475" y="5145449"/>
            <a:ext cx="200025" cy="22374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upright="1">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de-CH" sz="1050" b="1" i="0" strike="noStrike">
                <a:solidFill>
                  <a:srgbClr val="000000"/>
                </a:solidFill>
                <a:latin typeface="Arial"/>
                <a:cs typeface="Arial"/>
              </a:rPr>
              <a:t>L</a:t>
            </a:r>
          </a:p>
        </xdr:txBody>
      </xdr:sp>
      <xdr:sp macro="" textlink="">
        <xdr:nvSpPr>
          <xdr:cNvPr id="162" name="Rechteck 161"/>
          <xdr:cNvSpPr/>
        </xdr:nvSpPr>
        <xdr:spPr bwMode="auto">
          <a:xfrm>
            <a:off x="3267074" y="4551663"/>
            <a:ext cx="523875" cy="180718"/>
          </a:xfrm>
          <a:prstGeom prst="rect">
            <a:avLst/>
          </a:prstGeom>
          <a:solidFill>
            <a:schemeClr val="bg1"/>
          </a:solidFill>
          <a:ln>
            <a:solidFill>
              <a:schemeClr val="bg1"/>
            </a:solidFill>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0,60 m</a:t>
            </a:r>
          </a:p>
        </xdr:txBody>
      </xdr:sp>
      <xdr:sp macro="" textlink="">
        <xdr:nvSpPr>
          <xdr:cNvPr id="163" name="AutoShape 42"/>
          <xdr:cNvSpPr>
            <a:spLocks/>
          </xdr:cNvSpPr>
        </xdr:nvSpPr>
        <xdr:spPr bwMode="auto">
          <a:xfrm flipH="1">
            <a:off x="3181349" y="1427831"/>
            <a:ext cx="1066799" cy="318407"/>
          </a:xfrm>
          <a:prstGeom prst="callout2">
            <a:avLst>
              <a:gd name="adj1" fmla="val 32000"/>
              <a:gd name="adj2" fmla="val 102244"/>
              <a:gd name="adj3" fmla="val 32000"/>
              <a:gd name="adj4" fmla="val 131620"/>
              <a:gd name="adj5" fmla="val 104062"/>
              <a:gd name="adj6" fmla="val 144112"/>
            </a:avLst>
          </a:prstGeom>
          <a:solidFill>
            <a:srgbClr val="92D050"/>
          </a:solidFill>
          <a:ln w="9525">
            <a:solidFill>
              <a:schemeClr val="tx1"/>
            </a:solidFill>
            <a:miter lim="800000"/>
            <a:headEnd/>
            <a:tailEnd type="arrow" w="med" len="med"/>
          </a:ln>
        </xdr:spPr>
        <xdr:txBody>
          <a:bodyPr wrap="square" lIns="36000" tIns="3600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0">
                <a:latin typeface="Arial" charset="0"/>
              </a:rPr>
              <a:t>Haltestange falls </a:t>
            </a:r>
            <a:r>
              <a:rPr lang="fr-CH" sz="1050" b="1">
                <a:latin typeface="Arial" charset="0"/>
              </a:rPr>
              <a:t>2 m &lt; h &lt; 2,5 m </a:t>
            </a:r>
          </a:p>
        </xdr:txBody>
      </xdr:sp>
      <xdr:cxnSp macro="">
        <xdr:nvCxnSpPr>
          <xdr:cNvPr id="164" name="Gerade Verbindung 163"/>
          <xdr:cNvCxnSpPr/>
        </xdr:nvCxnSpPr>
        <xdr:spPr bwMode="auto">
          <a:xfrm rot="10800000" flipV="1">
            <a:off x="1285875" y="3518991"/>
            <a:ext cx="400050" cy="94662"/>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2208062" name="Line 59"/>
          <xdr:cNvSpPr>
            <a:spLocks noChangeShapeType="1"/>
          </xdr:cNvSpPr>
        </xdr:nvSpPr>
        <xdr:spPr bwMode="auto">
          <a:xfrm flipH="1" flipV="1">
            <a:off x="1343025" y="3600450"/>
            <a:ext cx="0" cy="466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66" name="Text Box 41"/>
          <xdr:cNvSpPr txBox="1">
            <a:spLocks noChangeArrowheads="1"/>
          </xdr:cNvSpPr>
        </xdr:nvSpPr>
        <xdr:spPr bwMode="auto">
          <a:xfrm>
            <a:off x="114301" y="3587836"/>
            <a:ext cx="685800" cy="137690"/>
          </a:xfrm>
          <a:prstGeom prst="rect">
            <a:avLst/>
          </a:prstGeom>
          <a:noFill/>
          <a:ln w="9525">
            <a:noFill/>
            <a:miter lim="800000"/>
            <a:headEnd/>
            <a:tailEnd/>
          </a:ln>
        </xdr:spPr>
        <xdr:txBody>
          <a:bodyPr wrap="square" lIns="18000" tIns="0" rIns="18000" bIns="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050" b="1">
                <a:latin typeface="Arial" charset="0"/>
              </a:rPr>
              <a:t>R = 1,5 m</a:t>
            </a:r>
          </a:p>
        </xdr:txBody>
      </xdr:sp>
      <xdr:sp macro="" textlink="">
        <xdr:nvSpPr>
          <xdr:cNvPr id="2208064" name="Freeform 36"/>
          <xdr:cNvSpPr>
            <a:spLocks/>
          </xdr:cNvSpPr>
        </xdr:nvSpPr>
        <xdr:spPr bwMode="auto">
          <a:xfrm rot="-1487545" flipH="1" flipV="1">
            <a:off x="657225" y="3676650"/>
            <a:ext cx="381000" cy="47625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68" name="Textfeld 60"/>
          <xdr:cNvSpPr txBox="1">
            <a:spLocks noChangeArrowheads="1"/>
          </xdr:cNvSpPr>
        </xdr:nvSpPr>
        <xdr:spPr bwMode="auto">
          <a:xfrm>
            <a:off x="1" y="3123133"/>
            <a:ext cx="1104899" cy="240957"/>
          </a:xfrm>
          <a:prstGeom prst="rect">
            <a:avLst/>
          </a:prstGeom>
          <a:no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fr-CH" sz="800" kern="1200">
                <a:solidFill>
                  <a:schemeClr val="tx1"/>
                </a:solidFill>
                <a:latin typeface="Arial" charset="0"/>
                <a:ea typeface="+mn-ea"/>
                <a:cs typeface="+mn-cs"/>
              </a:rPr>
              <a:t>Aufprallfläche</a:t>
            </a:r>
            <a:r>
              <a:rPr lang="fr-CH" sz="800" kern="1200" baseline="0">
                <a:solidFill>
                  <a:schemeClr val="tx1"/>
                </a:solidFill>
                <a:latin typeface="Arial" charset="0"/>
                <a:ea typeface="+mn-ea"/>
                <a:cs typeface="+mn-cs"/>
              </a:rPr>
              <a:t> ohne Hindernisse</a:t>
            </a:r>
            <a:endParaRPr lang="de-CH" sz="800" kern="1200">
              <a:solidFill>
                <a:schemeClr val="tx1"/>
              </a:solidFill>
              <a:latin typeface="Arial" charset="0"/>
              <a:ea typeface="+mn-ea"/>
              <a:cs typeface="+mn-cs"/>
            </a:endParaRPr>
          </a:p>
        </xdr:txBody>
      </xdr:sp>
      <xdr:sp macro="" textlink="">
        <xdr:nvSpPr>
          <xdr:cNvPr id="169" name="Freihandform 168"/>
          <xdr:cNvSpPr/>
        </xdr:nvSpPr>
        <xdr:spPr bwMode="auto">
          <a:xfrm flipH="1" flipV="1">
            <a:off x="161926" y="3415724"/>
            <a:ext cx="809624" cy="232351"/>
          </a:xfrm>
          <a:custGeom>
            <a:avLst/>
            <a:gdLst>
              <a:gd name="connsiteX0" fmla="*/ 1200778 w 1200778"/>
              <a:gd name="connsiteY0" fmla="*/ 150725 h 155749"/>
              <a:gd name="connsiteX1" fmla="*/ 286378 w 1200778"/>
              <a:gd name="connsiteY1" fmla="*/ 155749 h 155749"/>
              <a:gd name="connsiteX2" fmla="*/ 0 w 1200778"/>
              <a:gd name="connsiteY2" fmla="*/ 0 h 155749"/>
              <a:gd name="connsiteX0" fmla="*/ 1200778 w 1200778"/>
              <a:gd name="connsiteY0" fmla="*/ 150725 h 164253"/>
              <a:gd name="connsiteX1" fmla="*/ 143595 w 1200778"/>
              <a:gd name="connsiteY1" fmla="*/ 164253 h 164253"/>
              <a:gd name="connsiteX2" fmla="*/ 0 w 1200778"/>
              <a:gd name="connsiteY2" fmla="*/ 0 h 164253"/>
              <a:gd name="connsiteX0" fmla="*/ 1176981 w 1176981"/>
              <a:gd name="connsiteY0" fmla="*/ 167734 h 167734"/>
              <a:gd name="connsiteX1" fmla="*/ 143595 w 1176981"/>
              <a:gd name="connsiteY1" fmla="*/ 164253 h 167734"/>
              <a:gd name="connsiteX2" fmla="*/ 0 w 1176981"/>
              <a:gd name="connsiteY2" fmla="*/ 0 h 167734"/>
            </a:gdLst>
            <a:ahLst/>
            <a:cxnLst>
              <a:cxn ang="0">
                <a:pos x="connsiteX0" y="connsiteY0"/>
              </a:cxn>
              <a:cxn ang="0">
                <a:pos x="connsiteX1" y="connsiteY1"/>
              </a:cxn>
              <a:cxn ang="0">
                <a:pos x="connsiteX2" y="connsiteY2"/>
              </a:cxn>
            </a:cxnLst>
            <a:rect l="l" t="t" r="r" b="b"/>
            <a:pathLst>
              <a:path w="1176981" h="167734">
                <a:moveTo>
                  <a:pt x="1176981" y="167734"/>
                </a:moveTo>
                <a:lnTo>
                  <a:pt x="143595" y="164253"/>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170" name="Rechteck 169"/>
          <xdr:cNvSpPr/>
        </xdr:nvSpPr>
        <xdr:spPr bwMode="auto">
          <a:xfrm>
            <a:off x="1095375" y="3751342"/>
            <a:ext cx="504825" cy="137690"/>
          </a:xfrm>
          <a:prstGeom prst="rect">
            <a:avLst/>
          </a:prstGeom>
          <a:solidFill>
            <a:schemeClr val="bg1"/>
          </a:solidFill>
          <a:ln>
            <a:solidFill>
              <a:schemeClr val="bg1"/>
            </a:solidFill>
          </a:ln>
        </xdr:spPr>
        <xdr:txBody>
          <a:bodyPr wrap="square" lIns="36000" tIns="36000" rIns="36000" bIns="3600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050" b="1">
                <a:latin typeface="Arial" charset="0"/>
              </a:rPr>
              <a:t>0,60 m</a:t>
            </a:r>
          </a:p>
        </xdr:txBody>
      </xdr:sp>
      <xdr:sp macro="" textlink="">
        <xdr:nvSpPr>
          <xdr:cNvPr id="71" name="Freihandform 70"/>
          <xdr:cNvSpPr/>
        </xdr:nvSpPr>
        <xdr:spPr bwMode="auto">
          <a:xfrm flipV="1">
            <a:off x="2371724" y="4267678"/>
            <a:ext cx="809624" cy="387252"/>
          </a:xfrm>
          <a:custGeom>
            <a:avLst/>
            <a:gdLst>
              <a:gd name="connsiteX0" fmla="*/ 1200778 w 1200778"/>
              <a:gd name="connsiteY0" fmla="*/ 150725 h 155749"/>
              <a:gd name="connsiteX1" fmla="*/ 286378 w 1200778"/>
              <a:gd name="connsiteY1" fmla="*/ 155749 h 155749"/>
              <a:gd name="connsiteX2" fmla="*/ 0 w 1200778"/>
              <a:gd name="connsiteY2" fmla="*/ 0 h 155749"/>
              <a:gd name="connsiteX0" fmla="*/ 1200778 w 1200778"/>
              <a:gd name="connsiteY0" fmla="*/ 150725 h 164253"/>
              <a:gd name="connsiteX1" fmla="*/ 143595 w 1200778"/>
              <a:gd name="connsiteY1" fmla="*/ 164253 h 164253"/>
              <a:gd name="connsiteX2" fmla="*/ 0 w 1200778"/>
              <a:gd name="connsiteY2" fmla="*/ 0 h 164253"/>
              <a:gd name="connsiteX0" fmla="*/ 1176981 w 1176981"/>
              <a:gd name="connsiteY0" fmla="*/ 167734 h 167734"/>
              <a:gd name="connsiteX1" fmla="*/ 143595 w 1176981"/>
              <a:gd name="connsiteY1" fmla="*/ 164253 h 167734"/>
              <a:gd name="connsiteX2" fmla="*/ 0 w 1176981"/>
              <a:gd name="connsiteY2" fmla="*/ 0 h 167734"/>
            </a:gdLst>
            <a:ahLst/>
            <a:cxnLst>
              <a:cxn ang="0">
                <a:pos x="connsiteX0" y="connsiteY0"/>
              </a:cxn>
              <a:cxn ang="0">
                <a:pos x="connsiteX1" y="connsiteY1"/>
              </a:cxn>
              <a:cxn ang="0">
                <a:pos x="connsiteX2" y="connsiteY2"/>
              </a:cxn>
            </a:cxnLst>
            <a:rect l="l" t="t" r="r" b="b"/>
            <a:pathLst>
              <a:path w="1176981" h="167734">
                <a:moveTo>
                  <a:pt x="1176981" y="167734"/>
                </a:moveTo>
                <a:lnTo>
                  <a:pt x="143595" y="164253"/>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75" name="Text Box 59"/>
          <xdr:cNvSpPr txBox="1">
            <a:spLocks noChangeArrowheads="1"/>
          </xdr:cNvSpPr>
        </xdr:nvSpPr>
        <xdr:spPr bwMode="auto">
          <a:xfrm>
            <a:off x="2514599" y="4086961"/>
            <a:ext cx="781050" cy="318407"/>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1</a:t>
            </a:r>
            <a:r>
              <a:rPr lang="fr-CH" sz="1050" b="1" kern="1200">
                <a:solidFill>
                  <a:schemeClr val="tx1"/>
                </a:solidFill>
                <a:latin typeface="Arial" pitchFamily="34" charset="0"/>
                <a:ea typeface="+mn-ea"/>
                <a:cs typeface="Arial" pitchFamily="34" charset="0"/>
              </a:rPr>
              <a:t>= ?</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400050</xdr:colOff>
      <xdr:row>0</xdr:row>
      <xdr:rowOff>28575</xdr:rowOff>
    </xdr:from>
    <xdr:to>
      <xdr:col>4</xdr:col>
      <xdr:colOff>923925</xdr:colOff>
      <xdr:row>1</xdr:row>
      <xdr:rowOff>228600</xdr:rowOff>
    </xdr:to>
    <xdr:pic>
      <xdr:nvPicPr>
        <xdr:cNvPr id="2197452"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28575"/>
          <a:ext cx="1285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43</xdr:row>
      <xdr:rowOff>161925</xdr:rowOff>
    </xdr:from>
    <xdr:to>
      <xdr:col>1</xdr:col>
      <xdr:colOff>971550</xdr:colOff>
      <xdr:row>43</xdr:row>
      <xdr:rowOff>469251</xdr:rowOff>
    </xdr:to>
    <xdr:sp macro="" textlink="">
      <xdr:nvSpPr>
        <xdr:cNvPr id="15" name="Abgerundetes Rechteck 14">
          <a:hlinkClick xmlns:r="http://schemas.openxmlformats.org/officeDocument/2006/relationships" r:id="rId2"/>
        </xdr:cNvPr>
        <xdr:cNvSpPr/>
      </xdr:nvSpPr>
      <xdr:spPr>
        <a:xfrm>
          <a:off x="190500" y="92392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1104900</xdr:colOff>
      <xdr:row>43</xdr:row>
      <xdr:rowOff>161925</xdr:rowOff>
    </xdr:from>
    <xdr:to>
      <xdr:col>1</xdr:col>
      <xdr:colOff>2266950</xdr:colOff>
      <xdr:row>43</xdr:row>
      <xdr:rowOff>469251</xdr:rowOff>
    </xdr:to>
    <xdr:sp macro="" textlink="">
      <xdr:nvSpPr>
        <xdr:cNvPr id="17" name="Abgerundetes Rechteck 16">
          <a:hlinkClick xmlns:r="http://schemas.openxmlformats.org/officeDocument/2006/relationships" r:id="rId3"/>
        </xdr:cNvPr>
        <xdr:cNvSpPr/>
      </xdr:nvSpPr>
      <xdr:spPr>
        <a:xfrm>
          <a:off x="1485900" y="92392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6</xdr:col>
      <xdr:colOff>438150</xdr:colOff>
      <xdr:row>2</xdr:row>
      <xdr:rowOff>19050</xdr:rowOff>
    </xdr:from>
    <xdr:to>
      <xdr:col>14</xdr:col>
      <xdr:colOff>685800</xdr:colOff>
      <xdr:row>42</xdr:row>
      <xdr:rowOff>323850</xdr:rowOff>
    </xdr:to>
    <xdr:grpSp>
      <xdr:nvGrpSpPr>
        <xdr:cNvPr id="2197455" name="Gruppieren 73"/>
        <xdr:cNvGrpSpPr>
          <a:grpSpLocks/>
        </xdr:cNvGrpSpPr>
      </xdr:nvGrpSpPr>
      <xdr:grpSpPr bwMode="auto">
        <a:xfrm>
          <a:off x="7038975" y="885825"/>
          <a:ext cx="5486400" cy="8324850"/>
          <a:chOff x="6893983" y="323850"/>
          <a:chExt cx="5486400" cy="8099425"/>
        </a:xfrm>
      </xdr:grpSpPr>
      <xdr:sp macro="" textlink="">
        <xdr:nvSpPr>
          <xdr:cNvPr id="2212877" name="Rectangle 83"/>
          <xdr:cNvSpPr>
            <a:spLocks noChangeArrowheads="1"/>
          </xdr:cNvSpPr>
        </xdr:nvSpPr>
        <xdr:spPr bwMode="auto">
          <a:xfrm>
            <a:off x="6893983" y="323850"/>
            <a:ext cx="5486400" cy="8099425"/>
          </a:xfrm>
          <a:prstGeom prst="rect">
            <a:avLst/>
          </a:prstGeom>
          <a:solidFill>
            <a:srgbClr val="DDDD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Text Box 84"/>
          <xdr:cNvSpPr txBox="1">
            <a:spLocks noChangeArrowheads="1"/>
          </xdr:cNvSpPr>
        </xdr:nvSpPr>
        <xdr:spPr bwMode="auto">
          <a:xfrm>
            <a:off x="7027333" y="5986034"/>
            <a:ext cx="5257800" cy="648695"/>
          </a:xfrm>
          <a:prstGeom prst="rect">
            <a:avLst/>
          </a:prstGeom>
          <a:solidFill>
            <a:schemeClr val="bg1"/>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ctr" rtl="0">
              <a:defRPr sz="1000"/>
            </a:pPr>
            <a:r>
              <a:rPr lang="fr-CH" sz="1400" b="1" i="0" u="none" strike="noStrike" baseline="0">
                <a:solidFill>
                  <a:srgbClr val="000000"/>
                </a:solidFill>
                <a:latin typeface="Arial"/>
                <a:cs typeface="Arial"/>
              </a:rPr>
              <a:t>Tangens </a:t>
            </a:r>
            <a:r>
              <a:rPr lang="fr-CH" sz="1400" b="1" i="0" u="none" strike="noStrike" baseline="0">
                <a:solidFill>
                  <a:srgbClr val="000000"/>
                </a:solidFill>
                <a:latin typeface="Symbol" pitchFamily="18" charset="2"/>
                <a:cs typeface="Arial"/>
              </a:rPr>
              <a:t>a</a:t>
            </a:r>
            <a:r>
              <a:rPr lang="fr-CH" sz="1400" b="1" i="0" u="none" strike="noStrike" baseline="0">
                <a:solidFill>
                  <a:srgbClr val="000000"/>
                </a:solidFill>
                <a:latin typeface="Arial"/>
                <a:cs typeface="Arial"/>
              </a:rPr>
              <a:t> =  </a:t>
            </a:r>
            <a:r>
              <a:rPr lang="fr-CH" sz="1400" b="0" i="0" u="none" strike="noStrike" baseline="0">
                <a:solidFill>
                  <a:srgbClr val="000000"/>
                </a:solidFill>
                <a:latin typeface="Arial"/>
                <a:cs typeface="Arial"/>
              </a:rPr>
              <a:t>Höhenunterschied / projizierte Länge der Rutsche wobei der Höhenunterschied  =  Höhe  h1 - 35 cm</a:t>
            </a:r>
          </a:p>
        </xdr:txBody>
      </xdr:sp>
      <xdr:sp macro="" textlink="">
        <xdr:nvSpPr>
          <xdr:cNvPr id="76" name="Text Box 85"/>
          <xdr:cNvSpPr txBox="1">
            <a:spLocks noChangeArrowheads="1"/>
          </xdr:cNvSpPr>
        </xdr:nvSpPr>
        <xdr:spPr bwMode="auto">
          <a:xfrm>
            <a:off x="7027333" y="7218555"/>
            <a:ext cx="5248275" cy="1028646"/>
          </a:xfrm>
          <a:prstGeom prst="rect">
            <a:avLst/>
          </a:prstGeom>
          <a:solidFill>
            <a:schemeClr val="accent5">
              <a:lumMod val="40000"/>
              <a:lumOff val="60000"/>
            </a:schemeClr>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ctr" rtl="0">
              <a:defRPr sz="1000"/>
            </a:pPr>
            <a:r>
              <a:rPr lang="fr-CH" sz="1100" b="1" i="0" u="none" strike="noStrike" baseline="0">
                <a:solidFill>
                  <a:srgbClr val="000000"/>
                </a:solidFill>
                <a:latin typeface="Arial"/>
                <a:cs typeface="Arial"/>
              </a:rPr>
              <a:t>Berechnung der Länge der Rutsche, welche sich über 1 m Höhe befindet.</a:t>
            </a:r>
          </a:p>
          <a:p>
            <a:pPr algn="ctr" rtl="0">
              <a:defRPr sz="1000"/>
            </a:pPr>
            <a:r>
              <a:rPr lang="fr-CH" sz="1100" b="1" i="0" u="none" strike="noStrike" baseline="0">
                <a:solidFill>
                  <a:srgbClr val="000000"/>
                </a:solidFill>
                <a:latin typeface="Arial"/>
                <a:cs typeface="Arial"/>
              </a:rPr>
              <a:t>Hier muss der Fallschutzbelag höhere Anforderungen an die Dämpfungswerte erfüllen:</a:t>
            </a:r>
          </a:p>
          <a:p>
            <a:pPr algn="ctr" rtl="0">
              <a:defRPr sz="1000"/>
            </a:pPr>
            <a:r>
              <a:rPr lang="fr-CH" sz="1100" b="1" i="0" u="none" strike="noStrike" baseline="0">
                <a:solidFill>
                  <a:srgbClr val="000000"/>
                </a:solidFill>
                <a:latin typeface="Arial"/>
                <a:cs typeface="Arial"/>
              </a:rPr>
              <a:t>                         </a:t>
            </a:r>
          </a:p>
          <a:p>
            <a:pPr algn="ctr" rtl="0">
              <a:defRPr sz="1000"/>
            </a:pPr>
            <a:r>
              <a:rPr lang="fr-CH" sz="1100" b="1" i="0" u="none" strike="noStrike" baseline="0">
                <a:solidFill>
                  <a:srgbClr val="000000"/>
                </a:solidFill>
                <a:latin typeface="Arial"/>
                <a:cs typeface="Arial"/>
              </a:rPr>
              <a:t> </a:t>
            </a:r>
            <a:r>
              <a:rPr lang="fr-CH" sz="1400" b="1" i="0" u="none" strike="noStrike" baseline="0">
                <a:solidFill>
                  <a:srgbClr val="000000"/>
                </a:solidFill>
                <a:latin typeface="Arial"/>
                <a:cs typeface="Arial"/>
              </a:rPr>
              <a:t>D = (Höhe h1 - 100 cm) / tan </a:t>
            </a:r>
            <a:r>
              <a:rPr lang="fr-CH" sz="1400" b="1" i="0" u="none" strike="noStrike" baseline="0">
                <a:solidFill>
                  <a:srgbClr val="000000"/>
                </a:solidFill>
                <a:latin typeface="Symbol" pitchFamily="18" charset="2"/>
                <a:cs typeface="Arial"/>
              </a:rPr>
              <a:t>a</a:t>
            </a:r>
            <a:r>
              <a:rPr lang="fr-CH" sz="1400" b="1" i="0" u="none" strike="noStrike" baseline="0">
                <a:solidFill>
                  <a:srgbClr val="000000"/>
                </a:solidFill>
                <a:latin typeface="Arial"/>
                <a:cs typeface="Arial"/>
              </a:rPr>
              <a:t> </a:t>
            </a:r>
          </a:p>
        </xdr:txBody>
      </xdr:sp>
      <xdr:sp macro="" textlink="">
        <xdr:nvSpPr>
          <xdr:cNvPr id="77" name="Text Box 87"/>
          <xdr:cNvSpPr txBox="1">
            <a:spLocks noChangeArrowheads="1"/>
          </xdr:cNvSpPr>
        </xdr:nvSpPr>
        <xdr:spPr bwMode="auto">
          <a:xfrm>
            <a:off x="7027333" y="6755201"/>
            <a:ext cx="5248275" cy="333615"/>
          </a:xfrm>
          <a:prstGeom prst="rect">
            <a:avLst/>
          </a:prstGeom>
          <a:solidFill>
            <a:srgbClr val="FFCC99"/>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ctr" rtl="0">
              <a:defRPr sz="1000"/>
            </a:pPr>
            <a:r>
              <a:rPr lang="fr-CH" sz="1400" b="1" i="0" u="none" strike="noStrike" baseline="0">
                <a:solidFill>
                  <a:srgbClr val="000000"/>
                </a:solidFill>
                <a:latin typeface="Arial"/>
                <a:cs typeface="Arial"/>
              </a:rPr>
              <a:t>R = 2/3 Höhe h</a:t>
            </a:r>
            <a:r>
              <a:rPr lang="fr-CH" sz="1400" b="1" i="0" u="none" strike="noStrike" baseline="-25000">
                <a:solidFill>
                  <a:srgbClr val="000000"/>
                </a:solidFill>
                <a:latin typeface="Arial"/>
                <a:cs typeface="Arial"/>
              </a:rPr>
              <a:t>1</a:t>
            </a:r>
            <a:r>
              <a:rPr lang="fr-CH" sz="1400" b="1" i="0" u="none" strike="noStrike" baseline="0">
                <a:solidFill>
                  <a:srgbClr val="000000"/>
                </a:solidFill>
                <a:latin typeface="Arial"/>
                <a:cs typeface="Arial"/>
              </a:rPr>
              <a:t> + 50 cm</a:t>
            </a:r>
          </a:p>
        </xdr:txBody>
      </xdr:sp>
      <xdr:sp macro="" textlink="">
        <xdr:nvSpPr>
          <xdr:cNvPr id="78" name="Text Box 90"/>
          <xdr:cNvSpPr txBox="1">
            <a:spLocks noChangeArrowheads="1"/>
          </xdr:cNvSpPr>
        </xdr:nvSpPr>
        <xdr:spPr bwMode="auto">
          <a:xfrm>
            <a:off x="7027333" y="4975922"/>
            <a:ext cx="5267325" cy="871105"/>
          </a:xfrm>
          <a:prstGeom prst="rect">
            <a:avLst/>
          </a:prstGeom>
          <a:solidFill>
            <a:schemeClr val="accent2">
              <a:lumMod val="40000"/>
              <a:lumOff val="60000"/>
            </a:schemeClr>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400" b="0" i="0" u="none" strike="noStrike" baseline="0">
                <a:solidFill>
                  <a:srgbClr val="000000"/>
                </a:solidFill>
                <a:latin typeface="Arial"/>
                <a:cs typeface="Arial"/>
              </a:rPr>
              <a:t>Mindestens die zwei Grössen h1 und L müssen am Gerät in cm gemessen werden. Fügen Sie die Masse h1 und L in die Zellen links ein, die minimalen Abmessungen der Aufprallfläche werden automatisch berechnet.</a:t>
            </a:r>
          </a:p>
        </xdr:txBody>
      </xdr:sp>
      <xdr:sp macro="" textlink="">
        <xdr:nvSpPr>
          <xdr:cNvPr id="79" name="Text Box 93"/>
          <xdr:cNvSpPr txBox="1">
            <a:spLocks noChangeArrowheads="1"/>
          </xdr:cNvSpPr>
        </xdr:nvSpPr>
        <xdr:spPr bwMode="auto">
          <a:xfrm>
            <a:off x="7027333" y="4475500"/>
            <a:ext cx="5276850" cy="315081"/>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fr-CH" sz="1600" b="1" i="0" u="none" strike="noStrike" baseline="0">
                <a:solidFill>
                  <a:srgbClr val="000000"/>
                </a:solidFill>
                <a:latin typeface="Arial"/>
                <a:cs typeface="Arial"/>
              </a:rPr>
              <a:t>Technische Informationen</a:t>
            </a:r>
          </a:p>
        </xdr:txBody>
      </xdr:sp>
      <xdr:sp macro="" textlink="">
        <xdr:nvSpPr>
          <xdr:cNvPr id="80" name="Text Box 94"/>
          <xdr:cNvSpPr txBox="1">
            <a:spLocks noChangeArrowheads="1"/>
          </xdr:cNvSpPr>
        </xdr:nvSpPr>
        <xdr:spPr bwMode="auto">
          <a:xfrm>
            <a:off x="7027333" y="2761091"/>
            <a:ext cx="5238750" cy="1547602"/>
          </a:xfrm>
          <a:prstGeom prst="rect">
            <a:avLst/>
          </a:prstGeom>
          <a:solidFill>
            <a:srgbClr val="99FF66"/>
          </a:solidFill>
          <a:ln w="9525">
            <a:no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200" b="1" i="0" u="none" strike="noStrike" baseline="0">
                <a:solidFill>
                  <a:srgbClr val="333333"/>
                </a:solidFill>
                <a:latin typeface="Arial"/>
                <a:cs typeface="Arial"/>
              </a:rPr>
              <a:t>Diese Aufprallfläche wird ein Sturz aus einer maximalen Fallhöhe von</a:t>
            </a:r>
          </a:p>
          <a:p>
            <a:pPr algn="l" rtl="0">
              <a:defRPr sz="1000"/>
            </a:pPr>
            <a:r>
              <a:rPr lang="fr-CH" sz="1200" b="1" i="0" u="none" strike="noStrike" baseline="0">
                <a:solidFill>
                  <a:srgbClr val="333333"/>
                </a:solidFill>
                <a:latin typeface="Arial"/>
                <a:cs typeface="Arial"/>
              </a:rPr>
              <a:t>1 m dämpfen, gemäss SN EN 1176-3, Bild 10.</a:t>
            </a:r>
          </a:p>
          <a:p>
            <a:pPr algn="l" rtl="0">
              <a:defRPr sz="1000"/>
            </a:pPr>
            <a:r>
              <a:rPr lang="fr-CH" sz="1200" b="1" i="0" u="none" strike="noStrike" baseline="0">
                <a:solidFill>
                  <a:srgbClr val="333333"/>
                </a:solidFill>
                <a:latin typeface="Arial"/>
                <a:cs typeface="Arial"/>
              </a:rPr>
              <a:t>Rasen, Naturboden oder Kiesboden ohne vorstehende Steine erfüllen die Anforderungen. Aus praktischen Gründen empfehlen wir die Verwendung von Fallschutzplatten oder anderen künstlichen Fallschutzmaterialien im Ausstiegsbereich der Rutsche, damit hier keine Vertiefungen entstehen.</a:t>
            </a:r>
          </a:p>
          <a:p>
            <a:pPr algn="l" rtl="0">
              <a:defRPr sz="1000"/>
            </a:pPr>
            <a:r>
              <a:rPr lang="fr-CH" sz="1200" b="0" i="0" u="none" strike="noStrike" baseline="0">
                <a:solidFill>
                  <a:srgbClr val="333333"/>
                </a:solidFill>
                <a:latin typeface="Arial"/>
                <a:cs typeface="Arial"/>
              </a:rPr>
              <a:t> </a:t>
            </a:r>
          </a:p>
        </xdr:txBody>
      </xdr:sp>
      <xdr:sp macro="" textlink="">
        <xdr:nvSpPr>
          <xdr:cNvPr id="81" name="Text Box 96"/>
          <xdr:cNvSpPr txBox="1">
            <a:spLocks noChangeArrowheads="1"/>
          </xdr:cNvSpPr>
        </xdr:nvSpPr>
        <xdr:spPr bwMode="auto">
          <a:xfrm>
            <a:off x="7027333" y="889142"/>
            <a:ext cx="5200650" cy="1695875"/>
          </a:xfrm>
          <a:prstGeom prst="rect">
            <a:avLst/>
          </a:prstGeom>
          <a:solidFill>
            <a:srgbClr val="FFCC99"/>
          </a:solidFill>
          <a:ln w="9525">
            <a:solidFill>
              <a:srgbClr val="FF9900"/>
            </a:solidFill>
            <a:miter lim="800000"/>
            <a:headEnd/>
            <a:tailEnd/>
          </a:ln>
          <a:effectLst>
            <a:outerShdw dist="35921" dir="2700000" algn="ctr" rotWithShape="0">
              <a:srgbClr val="808080"/>
            </a:outerShdw>
          </a:effectLst>
        </xdr:spPr>
        <xdr:txBody>
          <a:bodyPr vertOverflow="clip" wrap="square" lIns="18000" tIns="10800" rIns="18000" bIns="10800" anchor="t" upright="1"/>
          <a:lstStyle/>
          <a:p>
            <a:pPr algn="l" rtl="0">
              <a:defRPr sz="1000"/>
            </a:pPr>
            <a:r>
              <a:rPr lang="fr-CH" sz="1400" b="0" i="0" u="none" strike="noStrike" baseline="0">
                <a:solidFill>
                  <a:srgbClr val="000000"/>
                </a:solidFill>
                <a:latin typeface="Arial"/>
                <a:cs typeface="Arial"/>
              </a:rPr>
              <a:t>Die orange Fläche entspricht der Aufprallfläche innerhalb welcher ein Sturz von mehr als 1 m gedämpft werden muss. Ihre Eigenschaften erlauben die Dämpfung eines Sturzes aus der maximalen Höhe, das heisst der Einsitzfläche der Rutsche  (h1). In den Ecken ist die Aufprallfläche theoretisch abgerundet. Bei Verwendung von quadratischen Fallschutzplatten, (z.B. 50 cm x 50 cm) müssen diese die theoretische Fläche umfangen.</a:t>
            </a:r>
          </a:p>
        </xdr:txBody>
      </xdr:sp>
      <xdr:sp macro="" textlink="">
        <xdr:nvSpPr>
          <xdr:cNvPr id="82" name="Text Box 98"/>
          <xdr:cNvSpPr txBox="1">
            <a:spLocks noChangeArrowheads="1"/>
          </xdr:cNvSpPr>
        </xdr:nvSpPr>
        <xdr:spPr bwMode="auto">
          <a:xfrm>
            <a:off x="7027333" y="462856"/>
            <a:ext cx="5219700" cy="324348"/>
          </a:xfrm>
          <a:prstGeom prst="rect">
            <a:avLst/>
          </a:prstGeom>
          <a:solidFill>
            <a:srgbClr val="FFFFFF"/>
          </a:solidFill>
          <a:ln w="9525">
            <a:solidFill>
              <a:srgbClr val="000000"/>
            </a:solidFill>
            <a:miter lim="800000"/>
            <a:headEnd/>
            <a:tailEnd/>
          </a:ln>
          <a:effectLst/>
        </xdr:spPr>
        <xdr:txBody>
          <a:bodyPr vertOverflow="clip" wrap="square" lIns="36576" tIns="32004" rIns="36576" bIns="0" anchor="t" upright="1"/>
          <a:lstStyle/>
          <a:p>
            <a:pPr algn="ctr" rtl="0">
              <a:defRPr sz="1000"/>
            </a:pPr>
            <a:r>
              <a:rPr lang="fr-CH" sz="1600" b="1" i="0" u="none" strike="noStrike" baseline="0">
                <a:solidFill>
                  <a:srgbClr val="000000"/>
                </a:solidFill>
                <a:latin typeface="Arial"/>
                <a:cs typeface="Arial"/>
              </a:rPr>
              <a:t>Erläuterungen</a:t>
            </a:r>
          </a:p>
        </xdr:txBody>
      </xdr:sp>
    </xdr:grpSp>
    <xdr:clientData/>
  </xdr:twoCellAnchor>
  <xdr:twoCellAnchor>
    <xdr:from>
      <xdr:col>0</xdr:col>
      <xdr:colOff>66675</xdr:colOff>
      <xdr:row>4</xdr:row>
      <xdr:rowOff>38100</xdr:rowOff>
    </xdr:from>
    <xdr:to>
      <xdr:col>5</xdr:col>
      <xdr:colOff>57150</xdr:colOff>
      <xdr:row>30</xdr:row>
      <xdr:rowOff>38100</xdr:rowOff>
    </xdr:to>
    <xdr:grpSp>
      <xdr:nvGrpSpPr>
        <xdr:cNvPr id="2197456" name="Groupe 1"/>
        <xdr:cNvGrpSpPr>
          <a:grpSpLocks/>
        </xdr:cNvGrpSpPr>
      </xdr:nvGrpSpPr>
      <xdr:grpSpPr bwMode="auto">
        <a:xfrm>
          <a:off x="66675" y="1524000"/>
          <a:ext cx="5829300" cy="4533900"/>
          <a:chOff x="66675" y="1524000"/>
          <a:chExt cx="5829300" cy="4533900"/>
        </a:xfrm>
      </xdr:grpSpPr>
      <xdr:grpSp>
        <xdr:nvGrpSpPr>
          <xdr:cNvPr id="2197457" name="Gruppieren 139"/>
          <xdr:cNvGrpSpPr>
            <a:grpSpLocks/>
          </xdr:cNvGrpSpPr>
        </xdr:nvGrpSpPr>
        <xdr:grpSpPr bwMode="auto">
          <a:xfrm>
            <a:off x="66675" y="1524000"/>
            <a:ext cx="5829300" cy="4533900"/>
            <a:chOff x="142038" y="0"/>
            <a:chExt cx="7295088" cy="5846762"/>
          </a:xfrm>
        </xdr:grpSpPr>
        <xdr:pic>
          <xdr:nvPicPr>
            <xdr:cNvPr id="2197459" name="Picture 3" descr="Tour tobogg Hinnen 5 mai 02_trsp"/>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71827" y="0"/>
              <a:ext cx="4000851" cy="463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97460" name="Freeform 6"/>
            <xdr:cNvSpPr>
              <a:spLocks/>
            </xdr:cNvSpPr>
          </xdr:nvSpPr>
          <xdr:spPr bwMode="auto">
            <a:xfrm>
              <a:off x="1034951" y="3150619"/>
              <a:ext cx="2666833" cy="2278517"/>
            </a:xfrm>
            <a:custGeom>
              <a:avLst/>
              <a:gdLst>
                <a:gd name="T0" fmla="*/ 2147483647 w 10507"/>
                <a:gd name="T1" fmla="*/ 2147483647 h 10000"/>
                <a:gd name="T2" fmla="*/ 2147483647 w 10507"/>
                <a:gd name="T3" fmla="*/ 2147483647 h 10000"/>
                <a:gd name="T4" fmla="*/ 2147483647 w 10507"/>
                <a:gd name="T5" fmla="*/ 2147483647 h 10000"/>
                <a:gd name="T6" fmla="*/ 2147483647 w 10507"/>
                <a:gd name="T7" fmla="*/ 2147483647 h 10000"/>
                <a:gd name="T8" fmla="*/ 2147483647 w 10507"/>
                <a:gd name="T9" fmla="*/ 2147483647 h 10000"/>
                <a:gd name="T10" fmla="*/ 2147483647 w 10507"/>
                <a:gd name="T11" fmla="*/ 2147483647 h 10000"/>
                <a:gd name="T12" fmla="*/ 2147483647 w 10507"/>
                <a:gd name="T13" fmla="*/ 2147483647 h 10000"/>
                <a:gd name="T14" fmla="*/ 2147483647 w 10507"/>
                <a:gd name="T15" fmla="*/ 2147483647 h 10000"/>
                <a:gd name="T16" fmla="*/ 2147483647 w 10507"/>
                <a:gd name="T17" fmla="*/ 2147483647 h 10000"/>
                <a:gd name="T18" fmla="*/ 2147483647 w 10507"/>
                <a:gd name="T19" fmla="*/ 2147483647 h 10000"/>
                <a:gd name="T20" fmla="*/ 2147483647 w 10507"/>
                <a:gd name="T21" fmla="*/ 2147483647 h 10000"/>
                <a:gd name="T22" fmla="*/ 2147483647 w 10507"/>
                <a:gd name="T23" fmla="*/ 2147483647 h 10000"/>
                <a:gd name="T24" fmla="*/ 2147483647 w 10507"/>
                <a:gd name="T25" fmla="*/ 2147483647 h 10000"/>
                <a:gd name="T26" fmla="*/ 2147483647 w 10507"/>
                <a:gd name="T27" fmla="*/ 2147483647 h 10000"/>
                <a:gd name="T28" fmla="*/ 2147483647 w 10507"/>
                <a:gd name="T29" fmla="*/ 2147483647 h 10000"/>
                <a:gd name="T30" fmla="*/ 2147483647 w 10507"/>
                <a:gd name="T31" fmla="*/ 2147483647 h 10000"/>
                <a:gd name="T32" fmla="*/ 2147483647 w 10507"/>
                <a:gd name="T33" fmla="*/ 2147483647 h 10000"/>
                <a:gd name="T34" fmla="*/ 2147483647 w 10507"/>
                <a:gd name="T35" fmla="*/ 2147483647 h 10000"/>
                <a:gd name="T36" fmla="*/ 2147483647 w 10507"/>
                <a:gd name="T37" fmla="*/ 0 h 10000"/>
                <a:gd name="T38" fmla="*/ 2147483647 w 10507"/>
                <a:gd name="T39" fmla="*/ 2147483647 h 10000"/>
                <a:gd name="T40" fmla="*/ 2147483647 w 10507"/>
                <a:gd name="T41" fmla="*/ 2147483647 h 10000"/>
                <a:gd name="T42" fmla="*/ 2147483647 w 10507"/>
                <a:gd name="T43" fmla="*/ 2147483647 h 10000"/>
                <a:gd name="T44" fmla="*/ 2147483647 w 10507"/>
                <a:gd name="T45" fmla="*/ 2147483647 h 10000"/>
                <a:gd name="T46" fmla="*/ 2147483647 w 10507"/>
                <a:gd name="T47" fmla="*/ 2147483647 h 10000"/>
                <a:gd name="T48" fmla="*/ 2147483647 w 10507"/>
                <a:gd name="T49" fmla="*/ 2147483647 h 10000"/>
                <a:gd name="T50" fmla="*/ 2147483647 w 10507"/>
                <a:gd name="T51" fmla="*/ 2147483647 h 10000"/>
                <a:gd name="T52" fmla="*/ 2147483647 w 10507"/>
                <a:gd name="T53" fmla="*/ 2147483647 h 10000"/>
                <a:gd name="T54" fmla="*/ 2147483647 w 10507"/>
                <a:gd name="T55" fmla="*/ 2147483647 h 10000"/>
                <a:gd name="T56" fmla="*/ 2147483647 w 10507"/>
                <a:gd name="T57" fmla="*/ 2147483647 h 10000"/>
                <a:gd name="T58" fmla="*/ 2147483647 w 10507"/>
                <a:gd name="T59" fmla="*/ 2147483647 h 10000"/>
                <a:gd name="T60" fmla="*/ 2147483647 w 10507"/>
                <a:gd name="T61" fmla="*/ 2147483647 h 10000"/>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10507"/>
                <a:gd name="T94" fmla="*/ 0 h 10000"/>
                <a:gd name="T95" fmla="*/ 10507 w 10507"/>
                <a:gd name="T96" fmla="*/ 10000 h 10000"/>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10507" h="10000">
                  <a:moveTo>
                    <a:pt x="6415" y="3861"/>
                  </a:moveTo>
                  <a:lnTo>
                    <a:pt x="6840" y="3485"/>
                  </a:lnTo>
                  <a:lnTo>
                    <a:pt x="7267" y="2775"/>
                  </a:lnTo>
                  <a:lnTo>
                    <a:pt x="10507" y="5173"/>
                  </a:lnTo>
                  <a:lnTo>
                    <a:pt x="9822" y="6043"/>
                  </a:lnTo>
                  <a:cubicBezTo>
                    <a:pt x="9574" y="6368"/>
                    <a:pt x="9237" y="6742"/>
                    <a:pt x="8766" y="7047"/>
                  </a:cubicBezTo>
                  <a:cubicBezTo>
                    <a:pt x="8320" y="7354"/>
                    <a:pt x="7968" y="7360"/>
                    <a:pt x="7678" y="7393"/>
                  </a:cubicBezTo>
                  <a:lnTo>
                    <a:pt x="7216" y="7319"/>
                  </a:lnTo>
                  <a:lnTo>
                    <a:pt x="5508" y="9422"/>
                  </a:lnTo>
                  <a:cubicBezTo>
                    <a:pt x="4964" y="9819"/>
                    <a:pt x="4441" y="10000"/>
                    <a:pt x="3955" y="9976"/>
                  </a:cubicBezTo>
                  <a:cubicBezTo>
                    <a:pt x="3469" y="9954"/>
                    <a:pt x="3153" y="9687"/>
                    <a:pt x="2589" y="9284"/>
                  </a:cubicBezTo>
                  <a:lnTo>
                    <a:pt x="569" y="7555"/>
                  </a:lnTo>
                  <a:cubicBezTo>
                    <a:pt x="232" y="7013"/>
                    <a:pt x="20" y="6518"/>
                    <a:pt x="10" y="6068"/>
                  </a:cubicBezTo>
                  <a:cubicBezTo>
                    <a:pt x="0" y="5618"/>
                    <a:pt x="243" y="5290"/>
                    <a:pt x="507" y="4857"/>
                  </a:cubicBezTo>
                  <a:lnTo>
                    <a:pt x="2154" y="3437"/>
                  </a:lnTo>
                  <a:cubicBezTo>
                    <a:pt x="2090" y="3254"/>
                    <a:pt x="2113" y="3208"/>
                    <a:pt x="2048" y="3025"/>
                  </a:cubicBezTo>
                  <a:cubicBezTo>
                    <a:pt x="2043" y="2800"/>
                    <a:pt x="1947" y="1959"/>
                    <a:pt x="2173" y="1477"/>
                  </a:cubicBezTo>
                  <a:cubicBezTo>
                    <a:pt x="2329" y="1039"/>
                    <a:pt x="2814" y="514"/>
                    <a:pt x="3012" y="279"/>
                  </a:cubicBezTo>
                  <a:lnTo>
                    <a:pt x="3312" y="0"/>
                  </a:lnTo>
                  <a:lnTo>
                    <a:pt x="5467" y="1634"/>
                  </a:lnTo>
                  <a:cubicBezTo>
                    <a:pt x="5477" y="1644"/>
                    <a:pt x="5487" y="1653"/>
                    <a:pt x="5498" y="1662"/>
                  </a:cubicBezTo>
                  <a:cubicBezTo>
                    <a:pt x="5470" y="1733"/>
                    <a:pt x="5391" y="1957"/>
                    <a:pt x="5329" y="2060"/>
                  </a:cubicBezTo>
                  <a:cubicBezTo>
                    <a:pt x="5258" y="2121"/>
                    <a:pt x="5309" y="2143"/>
                    <a:pt x="5123" y="2279"/>
                  </a:cubicBezTo>
                  <a:lnTo>
                    <a:pt x="4420" y="2791"/>
                  </a:lnTo>
                  <a:cubicBezTo>
                    <a:pt x="4227" y="2974"/>
                    <a:pt x="4044" y="3053"/>
                    <a:pt x="3962" y="3374"/>
                  </a:cubicBezTo>
                  <a:cubicBezTo>
                    <a:pt x="3950" y="3796"/>
                    <a:pt x="3938" y="4219"/>
                    <a:pt x="3924" y="4641"/>
                  </a:cubicBezTo>
                  <a:lnTo>
                    <a:pt x="5352" y="5925"/>
                  </a:lnTo>
                  <a:lnTo>
                    <a:pt x="5801" y="5576"/>
                  </a:lnTo>
                  <a:cubicBezTo>
                    <a:pt x="5818" y="5274"/>
                    <a:pt x="5873" y="4816"/>
                    <a:pt x="5890" y="4513"/>
                  </a:cubicBezTo>
                  <a:cubicBezTo>
                    <a:pt x="5945" y="4383"/>
                    <a:pt x="6086" y="4312"/>
                    <a:pt x="6139" y="4183"/>
                  </a:cubicBezTo>
                  <a:cubicBezTo>
                    <a:pt x="6232" y="4076"/>
                    <a:pt x="6323" y="3968"/>
                    <a:pt x="6415" y="3861"/>
                  </a:cubicBezTo>
                  <a:close/>
                </a:path>
              </a:pathLst>
            </a:custGeom>
            <a:solidFill>
              <a:srgbClr val="92D05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97461" name="Line 8"/>
            <xdr:cNvSpPr>
              <a:spLocks noChangeShapeType="1"/>
            </xdr:cNvSpPr>
          </xdr:nvSpPr>
          <xdr:spPr bwMode="auto">
            <a:xfrm flipH="1">
              <a:off x="1611454" y="4021137"/>
              <a:ext cx="4858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7462" name="Line 9"/>
            <xdr:cNvSpPr>
              <a:spLocks noChangeShapeType="1"/>
            </xdr:cNvSpPr>
          </xdr:nvSpPr>
          <xdr:spPr bwMode="auto">
            <a:xfrm flipH="1">
              <a:off x="1601929" y="4268787"/>
              <a:ext cx="48581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7463" name="Line 10"/>
            <xdr:cNvSpPr>
              <a:spLocks noChangeShapeType="1"/>
            </xdr:cNvSpPr>
          </xdr:nvSpPr>
          <xdr:spPr bwMode="auto">
            <a:xfrm>
              <a:off x="1716239" y="3783012"/>
              <a:ext cx="0"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7464" name="Line 11"/>
            <xdr:cNvSpPr>
              <a:spLocks noChangeShapeType="1"/>
            </xdr:cNvSpPr>
          </xdr:nvSpPr>
          <xdr:spPr bwMode="auto">
            <a:xfrm flipV="1">
              <a:off x="1725764" y="4268787"/>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7465" name="Line 13"/>
            <xdr:cNvSpPr>
              <a:spLocks noChangeShapeType="1"/>
            </xdr:cNvSpPr>
          </xdr:nvSpPr>
          <xdr:spPr bwMode="auto">
            <a:xfrm flipH="1">
              <a:off x="1554299" y="4421187"/>
              <a:ext cx="723964" cy="7143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8" name="Text Box 14"/>
            <xdr:cNvSpPr txBox="1">
              <a:spLocks noChangeArrowheads="1"/>
            </xdr:cNvSpPr>
          </xdr:nvSpPr>
          <xdr:spPr bwMode="auto">
            <a:xfrm rot="-2589143">
              <a:off x="1667808" y="4544752"/>
              <a:ext cx="441043" cy="282512"/>
            </a:xfrm>
            <a:prstGeom prst="rect">
              <a:avLst/>
            </a:prstGeom>
            <a:noFill/>
            <a:ln w="9525">
              <a:noFill/>
              <a:miter lim="800000"/>
              <a:headEnd/>
              <a:tailEnd/>
            </a:ln>
          </xdr:spPr>
          <xdr:txBody>
            <a:bodyPr wrap="square" lIns="18000" tIns="10800" rIns="18000" bIns="10800"/>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000" b="1">
                  <a:latin typeface="Arial" charset="0"/>
                </a:rPr>
                <a:t>2 m</a:t>
              </a:r>
            </a:p>
          </xdr:txBody>
        </xdr:sp>
        <xdr:sp macro="" textlink="">
          <xdr:nvSpPr>
            <xdr:cNvPr id="2197467" name="Line 15"/>
            <xdr:cNvSpPr>
              <a:spLocks noChangeShapeType="1"/>
            </xdr:cNvSpPr>
          </xdr:nvSpPr>
          <xdr:spPr bwMode="auto">
            <a:xfrm>
              <a:off x="2030467" y="4847732"/>
              <a:ext cx="94593" cy="58332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50" name="Text Box 16"/>
            <xdr:cNvSpPr txBox="1">
              <a:spLocks noChangeArrowheads="1"/>
            </xdr:cNvSpPr>
          </xdr:nvSpPr>
          <xdr:spPr bwMode="auto">
            <a:xfrm rot="4796224">
              <a:off x="1939944" y="4984251"/>
              <a:ext cx="540457" cy="226481"/>
            </a:xfrm>
            <a:prstGeom prst="rect">
              <a:avLst/>
            </a:prstGeom>
            <a:noFill/>
            <a:ln w="9525">
              <a:noFill/>
              <a:miter lim="800000"/>
              <a:headEnd/>
              <a:tailEnd/>
            </a:ln>
          </xdr:spPr>
          <xdr:txBody>
            <a:bodyPr wrap="square" lIns="18000" tIns="10800" rIns="18000" bIns="10800"/>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000" b="1">
                  <a:latin typeface="Arial" charset="0"/>
                </a:rPr>
                <a:t>R 1 m</a:t>
              </a:r>
            </a:p>
          </xdr:txBody>
        </xdr:sp>
        <xdr:sp macro="" textlink="">
          <xdr:nvSpPr>
            <xdr:cNvPr id="2197469" name="Line 17"/>
            <xdr:cNvSpPr>
              <a:spLocks noChangeShapeType="1"/>
            </xdr:cNvSpPr>
          </xdr:nvSpPr>
          <xdr:spPr bwMode="auto">
            <a:xfrm>
              <a:off x="4624794" y="2662237"/>
              <a:ext cx="895429" cy="2476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7470" name="Line 23"/>
            <xdr:cNvSpPr>
              <a:spLocks noChangeShapeType="1"/>
            </xdr:cNvSpPr>
          </xdr:nvSpPr>
          <xdr:spPr bwMode="auto">
            <a:xfrm>
              <a:off x="2390985" y="4487862"/>
              <a:ext cx="2036942" cy="1358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7471" name="Line 24"/>
            <xdr:cNvSpPr>
              <a:spLocks noChangeShapeType="1"/>
            </xdr:cNvSpPr>
          </xdr:nvSpPr>
          <xdr:spPr bwMode="auto">
            <a:xfrm flipH="1">
              <a:off x="4427927" y="3992562"/>
              <a:ext cx="1601928" cy="18351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54" name="Text Box 25"/>
            <xdr:cNvSpPr txBox="1">
              <a:spLocks noChangeArrowheads="1"/>
            </xdr:cNvSpPr>
          </xdr:nvSpPr>
          <xdr:spPr bwMode="auto">
            <a:xfrm>
              <a:off x="5065030" y="4728999"/>
              <a:ext cx="488723" cy="270228"/>
            </a:xfrm>
            <a:prstGeom prst="rect">
              <a:avLst/>
            </a:prstGeom>
            <a:solidFill>
              <a:schemeClr val="accent2">
                <a:lumMod val="40000"/>
                <a:lumOff val="60000"/>
              </a:schemeClr>
            </a:solidFill>
            <a:ln w="9525">
              <a:solidFill>
                <a:schemeClr val="bg1"/>
              </a:solidFill>
              <a:miter lim="800000"/>
              <a:headEnd/>
              <a:tailEn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lnSpc>
                  <a:spcPct val="80000"/>
                </a:lnSpc>
                <a:defRPr/>
              </a:pPr>
              <a:r>
                <a:rPr lang="fr-CH" sz="1050" b="1">
                  <a:latin typeface="Arial" charset="0"/>
                </a:rPr>
                <a:t>L=?</a:t>
              </a:r>
            </a:p>
          </xdr:txBody>
        </xdr:sp>
        <xdr:sp macro="" textlink="">
          <xdr:nvSpPr>
            <xdr:cNvPr id="2197473" name="Freeform 28" descr="50%"/>
            <xdr:cNvSpPr>
              <a:spLocks/>
            </xdr:cNvSpPr>
          </xdr:nvSpPr>
          <xdr:spPr bwMode="auto">
            <a:xfrm>
              <a:off x="4974074" y="1954212"/>
              <a:ext cx="295301" cy="523875"/>
            </a:xfrm>
            <a:custGeom>
              <a:avLst/>
              <a:gdLst>
                <a:gd name="T0" fmla="*/ 0 w 186"/>
                <a:gd name="T1" fmla="*/ 2147483647 h 330"/>
                <a:gd name="T2" fmla="*/ 2147483647 w 186"/>
                <a:gd name="T3" fmla="*/ 2147483647 h 330"/>
                <a:gd name="T4" fmla="*/ 2147483647 w 186"/>
                <a:gd name="T5" fmla="*/ 0 h 330"/>
                <a:gd name="T6" fmla="*/ 0 w 186"/>
                <a:gd name="T7" fmla="*/ 2147483647 h 330"/>
                <a:gd name="T8" fmla="*/ 0 60000 65536"/>
                <a:gd name="T9" fmla="*/ 0 60000 65536"/>
                <a:gd name="T10" fmla="*/ 0 60000 65536"/>
                <a:gd name="T11" fmla="*/ 0 60000 65536"/>
                <a:gd name="T12" fmla="*/ 0 w 186"/>
                <a:gd name="T13" fmla="*/ 0 h 330"/>
                <a:gd name="T14" fmla="*/ 186 w 186"/>
                <a:gd name="T15" fmla="*/ 330 h 330"/>
              </a:gdLst>
              <a:ahLst/>
              <a:cxnLst>
                <a:cxn ang="T8">
                  <a:pos x="T0" y="T1"/>
                </a:cxn>
                <a:cxn ang="T9">
                  <a:pos x="T2" y="T3"/>
                </a:cxn>
                <a:cxn ang="T10">
                  <a:pos x="T4" y="T5"/>
                </a:cxn>
                <a:cxn ang="T11">
                  <a:pos x="T6" y="T7"/>
                </a:cxn>
              </a:cxnLst>
              <a:rect l="T12" t="T13" r="T14" b="T15"/>
              <a:pathLst>
                <a:path w="186" h="330">
                  <a:moveTo>
                    <a:pt x="0" y="284"/>
                  </a:moveTo>
                  <a:lnTo>
                    <a:pt x="186" y="330"/>
                  </a:lnTo>
                  <a:lnTo>
                    <a:pt x="2" y="0"/>
                  </a:lnTo>
                  <a:lnTo>
                    <a:pt x="0" y="284"/>
                  </a:lnTo>
                  <a:close/>
                </a:path>
              </a:pathLst>
            </a:custGeom>
            <a:solidFill>
              <a:srgbClr val="FFCC99"/>
            </a:solidFill>
            <a:ln>
              <a:noFill/>
            </a:ln>
            <a:extLst>
              <a:ext uri="{91240B29-F687-4F45-9708-019B960494DF}">
                <a14:hiddenLine xmlns:a14="http://schemas.microsoft.com/office/drawing/2010/main" w="9525" cap="flat" cmpd="sng">
                  <a:solidFill>
                    <a:srgbClr val="000000"/>
                  </a:solidFill>
                  <a:prstDash val="solid"/>
                  <a:round/>
                  <a:headEnd type="none" w="med" len="med"/>
                  <a:tailEnd type="none" w="med" len="med"/>
                </a14:hiddenLine>
              </a:ext>
            </a:extLst>
          </xdr:spPr>
        </xdr:sp>
        <xdr:sp macro="" textlink="">
          <xdr:nvSpPr>
            <xdr:cNvPr id="2197474" name="Freeform 30" descr="50%"/>
            <xdr:cNvSpPr>
              <a:spLocks/>
            </xdr:cNvSpPr>
          </xdr:nvSpPr>
          <xdr:spPr bwMode="auto">
            <a:xfrm>
              <a:off x="2876802" y="1865312"/>
              <a:ext cx="3437240" cy="2487613"/>
            </a:xfrm>
            <a:custGeom>
              <a:avLst/>
              <a:gdLst>
                <a:gd name="T0" fmla="*/ 2147483647 w 10013"/>
                <a:gd name="T1" fmla="*/ 0 h 10001"/>
                <a:gd name="T2" fmla="*/ 2147483647 w 10013"/>
                <a:gd name="T3" fmla="*/ 2147483647 h 10001"/>
                <a:gd name="T4" fmla="*/ 2147483647 w 10013"/>
                <a:gd name="T5" fmla="*/ 2147483647 h 10001"/>
                <a:gd name="T6" fmla="*/ 2147483647 w 10013"/>
                <a:gd name="T7" fmla="*/ 2147483647 h 10001"/>
                <a:gd name="T8" fmla="*/ 2147483647 w 10013"/>
                <a:gd name="T9" fmla="*/ 2147483647 h 10001"/>
                <a:gd name="T10" fmla="*/ 2147483647 w 10013"/>
                <a:gd name="T11" fmla="*/ 2147483647 h 10001"/>
                <a:gd name="T12" fmla="*/ 2147483647 w 10013"/>
                <a:gd name="T13" fmla="*/ 2147483647 h 10001"/>
                <a:gd name="T14" fmla="*/ 2147483647 w 10013"/>
                <a:gd name="T15" fmla="*/ 2147483647 h 10001"/>
                <a:gd name="T16" fmla="*/ 2147483647 w 10013"/>
                <a:gd name="T17" fmla="*/ 2147483647 h 10001"/>
                <a:gd name="T18" fmla="*/ 2147483647 w 10013"/>
                <a:gd name="T19" fmla="*/ 2147483647 h 10001"/>
                <a:gd name="T20" fmla="*/ 2147483647 w 10013"/>
                <a:gd name="T21" fmla="*/ 2147483647 h 10001"/>
                <a:gd name="T22" fmla="*/ 2147483647 w 10013"/>
                <a:gd name="T23" fmla="*/ 2147483647 h 10001"/>
                <a:gd name="T24" fmla="*/ 2147483647 w 10013"/>
                <a:gd name="T25" fmla="*/ 2147483647 h 10001"/>
                <a:gd name="T26" fmla="*/ 2147483647 w 10013"/>
                <a:gd name="T27" fmla="*/ 2147483647 h 10001"/>
                <a:gd name="T28" fmla="*/ 2147483647 w 10013"/>
                <a:gd name="T29" fmla="*/ 2147483647 h 10001"/>
                <a:gd name="T30" fmla="*/ 2147483647 w 10013"/>
                <a:gd name="T31" fmla="*/ 2147483647 h 10001"/>
                <a:gd name="T32" fmla="*/ 0 w 10013"/>
                <a:gd name="T33" fmla="*/ 2147483647 h 10001"/>
                <a:gd name="T34" fmla="*/ 2147483647 w 10013"/>
                <a:gd name="T35" fmla="*/ 2147483647 h 10001"/>
                <a:gd name="T36" fmla="*/ 2147483647 w 10013"/>
                <a:gd name="T37" fmla="*/ 2147483647 h 10001"/>
                <a:gd name="T38" fmla="*/ 2147483647 w 10013"/>
                <a:gd name="T39" fmla="*/ 2147483647 h 10001"/>
                <a:gd name="T40" fmla="*/ 2147483647 w 10013"/>
                <a:gd name="T41" fmla="*/ 2147483647 h 10001"/>
                <a:gd name="T42" fmla="*/ 2147483647 w 10013"/>
                <a:gd name="T43" fmla="*/ 2147483647 h 10001"/>
                <a:gd name="T44" fmla="*/ 2147483647 w 10013"/>
                <a:gd name="T45" fmla="*/ 2147483647 h 10001"/>
                <a:gd name="T46" fmla="*/ 2147483647 w 10013"/>
                <a:gd name="T47" fmla="*/ 2147483647 h 10001"/>
                <a:gd name="T48" fmla="*/ 2147483647 w 10013"/>
                <a:gd name="T49" fmla="*/ 2147483647 h 10001"/>
                <a:gd name="T50" fmla="*/ 2147483647 w 10013"/>
                <a:gd name="T51" fmla="*/ 2147483647 h 10001"/>
                <a:gd name="T52" fmla="*/ 2147483647 w 10013"/>
                <a:gd name="T53" fmla="*/ 2147483647 h 10001"/>
                <a:gd name="T54" fmla="*/ 2147483647 w 10013"/>
                <a:gd name="T55" fmla="*/ 2147483647 h 10001"/>
                <a:gd name="T56" fmla="*/ 2147483647 w 10013"/>
                <a:gd name="T57" fmla="*/ 2147483647 h 10001"/>
                <a:gd name="T58" fmla="*/ 2147483647 w 10013"/>
                <a:gd name="T59" fmla="*/ 2147483647 h 10001"/>
                <a:gd name="T60" fmla="*/ 2147483647 w 10013"/>
                <a:gd name="T61" fmla="*/ 2147483647 h 10001"/>
                <a:gd name="T62" fmla="*/ 2147483647 w 10013"/>
                <a:gd name="T63" fmla="*/ 2147483647 h 10001"/>
                <a:gd name="T64" fmla="*/ 2147483647 w 10013"/>
                <a:gd name="T65" fmla="*/ 2147483647 h 10001"/>
                <a:gd name="T66" fmla="*/ 2147483647 w 10013"/>
                <a:gd name="T67" fmla="*/ 2147483647 h 10001"/>
                <a:gd name="T68" fmla="*/ 2147483647 w 10013"/>
                <a:gd name="T69" fmla="*/ 2147483647 h 10001"/>
                <a:gd name="T70" fmla="*/ 2147483647 w 10013"/>
                <a:gd name="T71" fmla="*/ 2147483647 h 10001"/>
                <a:gd name="T72" fmla="*/ 2147483647 w 10013"/>
                <a:gd name="T73" fmla="*/ 2147483647 h 10001"/>
                <a:gd name="T74" fmla="*/ 2147483647 w 10013"/>
                <a:gd name="T75" fmla="*/ 2147483647 h 10001"/>
                <a:gd name="T76" fmla="*/ 2147483647 w 10013"/>
                <a:gd name="T77" fmla="*/ 2147483647 h 10001"/>
                <a:gd name="T78" fmla="*/ 2147483647 w 10013"/>
                <a:gd name="T79" fmla="*/ 2147483647 h 10001"/>
                <a:gd name="T80" fmla="*/ 2147483647 w 10013"/>
                <a:gd name="T81" fmla="*/ 0 h 10001"/>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0013"/>
                <a:gd name="T124" fmla="*/ 0 h 10001"/>
                <a:gd name="T125" fmla="*/ 10013 w 10013"/>
                <a:gd name="T126" fmla="*/ 10001 h 10001"/>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0013" h="10001">
                  <a:moveTo>
                    <a:pt x="7530" y="0"/>
                  </a:moveTo>
                  <a:lnTo>
                    <a:pt x="8927" y="664"/>
                  </a:lnTo>
                  <a:cubicBezTo>
                    <a:pt x="9241" y="836"/>
                    <a:pt x="9302" y="869"/>
                    <a:pt x="9417" y="1047"/>
                  </a:cubicBezTo>
                  <a:cubicBezTo>
                    <a:pt x="9533" y="1225"/>
                    <a:pt x="9598" y="1449"/>
                    <a:pt x="9621" y="1723"/>
                  </a:cubicBezTo>
                  <a:cubicBezTo>
                    <a:pt x="9644" y="1997"/>
                    <a:pt x="9510" y="2387"/>
                    <a:pt x="9565" y="2693"/>
                  </a:cubicBezTo>
                  <a:cubicBezTo>
                    <a:pt x="9621" y="2999"/>
                    <a:pt x="9907" y="3230"/>
                    <a:pt x="9954" y="3561"/>
                  </a:cubicBezTo>
                  <a:cubicBezTo>
                    <a:pt x="10013" y="3834"/>
                    <a:pt x="9971" y="4089"/>
                    <a:pt x="9921" y="4334"/>
                  </a:cubicBezTo>
                  <a:cubicBezTo>
                    <a:pt x="9871" y="4579"/>
                    <a:pt x="9772" y="4838"/>
                    <a:pt x="9651" y="5032"/>
                  </a:cubicBezTo>
                  <a:cubicBezTo>
                    <a:pt x="9530" y="5227"/>
                    <a:pt x="9425" y="5321"/>
                    <a:pt x="9195" y="5501"/>
                  </a:cubicBezTo>
                  <a:cubicBezTo>
                    <a:pt x="8965" y="5681"/>
                    <a:pt x="8636" y="5660"/>
                    <a:pt x="8270" y="6113"/>
                  </a:cubicBezTo>
                  <a:lnTo>
                    <a:pt x="6998" y="8219"/>
                  </a:lnTo>
                  <a:lnTo>
                    <a:pt x="6605" y="8852"/>
                  </a:lnTo>
                  <a:cubicBezTo>
                    <a:pt x="6415" y="9069"/>
                    <a:pt x="6179" y="9362"/>
                    <a:pt x="5870" y="9542"/>
                  </a:cubicBezTo>
                  <a:cubicBezTo>
                    <a:pt x="5560" y="9720"/>
                    <a:pt x="5128" y="9847"/>
                    <a:pt x="4732" y="9923"/>
                  </a:cubicBezTo>
                  <a:cubicBezTo>
                    <a:pt x="4336" y="10000"/>
                    <a:pt x="3821" y="10001"/>
                    <a:pt x="3497" y="10000"/>
                  </a:cubicBezTo>
                  <a:lnTo>
                    <a:pt x="2386" y="9911"/>
                  </a:lnTo>
                  <a:lnTo>
                    <a:pt x="0" y="7645"/>
                  </a:lnTo>
                  <a:lnTo>
                    <a:pt x="555" y="5948"/>
                  </a:lnTo>
                  <a:cubicBezTo>
                    <a:pt x="611" y="5838"/>
                    <a:pt x="666" y="5727"/>
                    <a:pt x="722" y="5617"/>
                  </a:cubicBezTo>
                  <a:lnTo>
                    <a:pt x="1138" y="4825"/>
                  </a:lnTo>
                  <a:lnTo>
                    <a:pt x="1489" y="3995"/>
                  </a:lnTo>
                  <a:cubicBezTo>
                    <a:pt x="1566" y="3770"/>
                    <a:pt x="1644" y="3545"/>
                    <a:pt x="1721" y="3319"/>
                  </a:cubicBezTo>
                  <a:lnTo>
                    <a:pt x="2424" y="3753"/>
                  </a:lnTo>
                  <a:cubicBezTo>
                    <a:pt x="2421" y="3808"/>
                    <a:pt x="2417" y="3863"/>
                    <a:pt x="2414" y="3919"/>
                  </a:cubicBezTo>
                  <a:lnTo>
                    <a:pt x="2609" y="4033"/>
                  </a:lnTo>
                  <a:cubicBezTo>
                    <a:pt x="2643" y="3986"/>
                    <a:pt x="2676" y="3939"/>
                    <a:pt x="2710" y="3894"/>
                  </a:cubicBezTo>
                  <a:lnTo>
                    <a:pt x="3821" y="4505"/>
                  </a:lnTo>
                  <a:cubicBezTo>
                    <a:pt x="3815" y="4565"/>
                    <a:pt x="3808" y="4625"/>
                    <a:pt x="3802" y="4685"/>
                  </a:cubicBezTo>
                  <a:lnTo>
                    <a:pt x="4043" y="4875"/>
                  </a:lnTo>
                  <a:lnTo>
                    <a:pt x="5409" y="3273"/>
                  </a:lnTo>
                  <a:lnTo>
                    <a:pt x="8127" y="4403"/>
                  </a:lnTo>
                  <a:cubicBezTo>
                    <a:pt x="8135" y="4354"/>
                    <a:pt x="8158" y="4440"/>
                    <a:pt x="8166" y="4391"/>
                  </a:cubicBezTo>
                  <a:cubicBezTo>
                    <a:pt x="8173" y="4158"/>
                    <a:pt x="8179" y="3925"/>
                    <a:pt x="8186" y="3692"/>
                  </a:cubicBezTo>
                  <a:lnTo>
                    <a:pt x="8416" y="3798"/>
                  </a:lnTo>
                  <a:cubicBezTo>
                    <a:pt x="8421" y="3788"/>
                    <a:pt x="8432" y="3779"/>
                    <a:pt x="8437" y="3769"/>
                  </a:cubicBezTo>
                  <a:cubicBezTo>
                    <a:pt x="8465" y="3719"/>
                    <a:pt x="8494" y="3669"/>
                    <a:pt x="8522" y="3619"/>
                  </a:cubicBezTo>
                  <a:lnTo>
                    <a:pt x="7946" y="1991"/>
                  </a:lnTo>
                  <a:cubicBezTo>
                    <a:pt x="7854" y="1717"/>
                    <a:pt x="7960" y="1946"/>
                    <a:pt x="7993" y="1889"/>
                  </a:cubicBezTo>
                  <a:cubicBezTo>
                    <a:pt x="8025" y="1832"/>
                    <a:pt x="8127" y="1748"/>
                    <a:pt x="8131" y="1647"/>
                  </a:cubicBezTo>
                  <a:cubicBezTo>
                    <a:pt x="8136" y="1545"/>
                    <a:pt x="8043" y="1340"/>
                    <a:pt x="8020" y="1264"/>
                  </a:cubicBezTo>
                  <a:lnTo>
                    <a:pt x="7530" y="0"/>
                  </a:lnTo>
                  <a:close/>
                </a:path>
              </a:pathLst>
            </a:custGeom>
            <a:solidFill>
              <a:srgbClr val="FFCC99"/>
            </a:solidFill>
            <a:ln w="9525">
              <a:solidFill>
                <a:srgbClr val="000000"/>
              </a:solidFill>
              <a:round/>
              <a:headEnd/>
              <a:tailEnd/>
            </a:ln>
          </xdr:spPr>
        </xdr:sp>
        <xdr:sp macro="" textlink="">
          <xdr:nvSpPr>
            <xdr:cNvPr id="2197475" name="Freeform 31" descr="50%"/>
            <xdr:cNvSpPr>
              <a:spLocks/>
            </xdr:cNvSpPr>
          </xdr:nvSpPr>
          <xdr:spPr bwMode="auto">
            <a:xfrm>
              <a:off x="1787682" y="1468438"/>
              <a:ext cx="1530484" cy="2057400"/>
            </a:xfrm>
            <a:custGeom>
              <a:avLst/>
              <a:gdLst>
                <a:gd name="T0" fmla="*/ 2147483647 w 10537"/>
                <a:gd name="T1" fmla="*/ 2147483647 h 10000"/>
                <a:gd name="T2" fmla="*/ 2147483647 w 10537"/>
                <a:gd name="T3" fmla="*/ 2147483647 h 10000"/>
                <a:gd name="T4" fmla="*/ 2147483647 w 10537"/>
                <a:gd name="T5" fmla="*/ 2147483647 h 10000"/>
                <a:gd name="T6" fmla="*/ 2147483647 w 10537"/>
                <a:gd name="T7" fmla="*/ 2147483647 h 10000"/>
                <a:gd name="T8" fmla="*/ 2147483647 w 10537"/>
                <a:gd name="T9" fmla="*/ 2147483647 h 10000"/>
                <a:gd name="T10" fmla="*/ 2147483647 w 10537"/>
                <a:gd name="T11" fmla="*/ 2147483647 h 10000"/>
                <a:gd name="T12" fmla="*/ 2147483647 w 10537"/>
                <a:gd name="T13" fmla="*/ 2147483647 h 10000"/>
                <a:gd name="T14" fmla="*/ 2147483647 w 10537"/>
                <a:gd name="T15" fmla="*/ 2147483647 h 10000"/>
                <a:gd name="T16" fmla="*/ 2147483647 w 10537"/>
                <a:gd name="T17" fmla="*/ 2147483647 h 10000"/>
                <a:gd name="T18" fmla="*/ 2147483647 w 10537"/>
                <a:gd name="T19" fmla="*/ 2147483647 h 10000"/>
                <a:gd name="T20" fmla="*/ 2147483647 w 10537"/>
                <a:gd name="T21" fmla="*/ 0 h 10000"/>
                <a:gd name="T22" fmla="*/ 2147483647 w 10537"/>
                <a:gd name="T23" fmla="*/ 2147483647 h 10000"/>
                <a:gd name="T24" fmla="*/ 2147483647 w 10537"/>
                <a:gd name="T25" fmla="*/ 2147483647 h 10000"/>
                <a:gd name="T26" fmla="*/ 2147483647 w 10537"/>
                <a:gd name="T27" fmla="*/ 2147483647 h 10000"/>
                <a:gd name="T28" fmla="*/ 2147483647 w 10537"/>
                <a:gd name="T29" fmla="*/ 2147483647 h 100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537"/>
                <a:gd name="T46" fmla="*/ 0 h 10000"/>
                <a:gd name="T47" fmla="*/ 10537 w 10537"/>
                <a:gd name="T48" fmla="*/ 10000 h 100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537" h="10000">
                  <a:moveTo>
                    <a:pt x="4396" y="10000"/>
                  </a:moveTo>
                  <a:cubicBezTo>
                    <a:pt x="4418" y="9990"/>
                    <a:pt x="4440" y="9979"/>
                    <a:pt x="4462" y="9969"/>
                  </a:cubicBezTo>
                  <a:lnTo>
                    <a:pt x="5183" y="8742"/>
                  </a:lnTo>
                  <a:cubicBezTo>
                    <a:pt x="5423" y="8387"/>
                    <a:pt x="5588" y="8225"/>
                    <a:pt x="5904" y="7832"/>
                  </a:cubicBezTo>
                  <a:cubicBezTo>
                    <a:pt x="6221" y="7438"/>
                    <a:pt x="6735" y="6860"/>
                    <a:pt x="7062" y="6397"/>
                  </a:cubicBezTo>
                  <a:cubicBezTo>
                    <a:pt x="7390" y="5934"/>
                    <a:pt x="7569" y="5505"/>
                    <a:pt x="7893" y="5039"/>
                  </a:cubicBezTo>
                  <a:cubicBezTo>
                    <a:pt x="8217" y="4573"/>
                    <a:pt x="8625" y="4050"/>
                    <a:pt x="9008" y="3603"/>
                  </a:cubicBezTo>
                  <a:cubicBezTo>
                    <a:pt x="9423" y="3243"/>
                    <a:pt x="9806" y="2860"/>
                    <a:pt x="10221" y="2454"/>
                  </a:cubicBezTo>
                  <a:lnTo>
                    <a:pt x="10439" y="2257"/>
                  </a:lnTo>
                  <a:cubicBezTo>
                    <a:pt x="10457" y="2136"/>
                    <a:pt x="10475" y="1819"/>
                    <a:pt x="10493" y="1698"/>
                  </a:cubicBezTo>
                  <a:cubicBezTo>
                    <a:pt x="10508" y="1132"/>
                    <a:pt x="10522" y="566"/>
                    <a:pt x="10537" y="0"/>
                  </a:cubicBezTo>
                  <a:lnTo>
                    <a:pt x="2277" y="3618"/>
                  </a:lnTo>
                  <a:cubicBezTo>
                    <a:pt x="549" y="4687"/>
                    <a:pt x="442" y="5647"/>
                    <a:pt x="169" y="6413"/>
                  </a:cubicBezTo>
                  <a:cubicBezTo>
                    <a:pt x="129" y="7012"/>
                    <a:pt x="0" y="7380"/>
                    <a:pt x="637" y="8164"/>
                  </a:cubicBezTo>
                  <a:lnTo>
                    <a:pt x="4396" y="10000"/>
                  </a:lnTo>
                  <a:close/>
                </a:path>
              </a:pathLst>
            </a:custGeom>
            <a:solidFill>
              <a:srgbClr val="FFCC99"/>
            </a:solidFill>
            <a:ln w="9525" cap="flat" cmpd="sng">
              <a:solidFill>
                <a:srgbClr val="000000"/>
              </a:solidFill>
              <a:prstDash val="solid"/>
              <a:round/>
              <a:headEnd type="none" w="med" len="med"/>
              <a:tailEnd type="none" w="med" len="med"/>
            </a:ln>
          </xdr:spPr>
        </xdr:sp>
        <xdr:sp macro="" textlink="">
          <xdr:nvSpPr>
            <xdr:cNvPr id="2197476" name="Freeform 32"/>
            <xdr:cNvSpPr>
              <a:spLocks/>
            </xdr:cNvSpPr>
          </xdr:nvSpPr>
          <xdr:spPr bwMode="auto">
            <a:xfrm>
              <a:off x="4715289" y="3868737"/>
              <a:ext cx="1038316" cy="1143000"/>
            </a:xfrm>
            <a:custGeom>
              <a:avLst/>
              <a:gdLst>
                <a:gd name="T0" fmla="*/ 2147483647 w 497"/>
                <a:gd name="T1" fmla="*/ 0 h 518"/>
                <a:gd name="T2" fmla="*/ 0 w 497"/>
                <a:gd name="T3" fmla="*/ 2147483647 h 518"/>
                <a:gd name="T4" fmla="*/ 0 60000 65536"/>
                <a:gd name="T5" fmla="*/ 0 60000 65536"/>
                <a:gd name="T6" fmla="*/ 0 w 497"/>
                <a:gd name="T7" fmla="*/ 0 h 518"/>
                <a:gd name="T8" fmla="*/ 497 w 497"/>
                <a:gd name="T9" fmla="*/ 518 h 518"/>
              </a:gdLst>
              <a:ahLst/>
              <a:cxnLst>
                <a:cxn ang="T4">
                  <a:pos x="T0" y="T1"/>
                </a:cxn>
                <a:cxn ang="T5">
                  <a:pos x="T2" y="T3"/>
                </a:cxn>
              </a:cxnLst>
              <a:rect l="T6" t="T7" r="T8" b="T9"/>
              <a:pathLst>
                <a:path w="497" h="518">
                  <a:moveTo>
                    <a:pt x="497" y="0"/>
                  </a:moveTo>
                  <a:lnTo>
                    <a:pt x="0" y="518"/>
                  </a:lnTo>
                </a:path>
              </a:pathLst>
            </a:custGeom>
            <a:noFill/>
            <a:ln w="9525">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7477" name="Line 33"/>
            <xdr:cNvSpPr>
              <a:spLocks noChangeShapeType="1"/>
            </xdr:cNvSpPr>
          </xdr:nvSpPr>
          <xdr:spPr bwMode="auto">
            <a:xfrm>
              <a:off x="4221533" y="3049587"/>
              <a:ext cx="1936920" cy="10287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60" name="Text Box 34"/>
            <xdr:cNvSpPr txBox="1">
              <a:spLocks noChangeArrowheads="1"/>
            </xdr:cNvSpPr>
          </xdr:nvSpPr>
          <xdr:spPr bwMode="auto">
            <a:xfrm>
              <a:off x="5148471" y="4207641"/>
              <a:ext cx="262242" cy="2934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sp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1050" b="1">
                  <a:latin typeface="Arial" charset="0"/>
                </a:rPr>
                <a:t>D</a:t>
              </a:r>
            </a:p>
          </xdr:txBody>
        </xdr:sp>
        <xdr:sp macro="" textlink="">
          <xdr:nvSpPr>
            <xdr:cNvPr id="2197479" name="Freeform 35"/>
            <xdr:cNvSpPr>
              <a:spLocks/>
            </xdr:cNvSpPr>
          </xdr:nvSpPr>
          <xdr:spPr bwMode="auto">
            <a:xfrm>
              <a:off x="4413637" y="2951162"/>
              <a:ext cx="1168503" cy="565150"/>
            </a:xfrm>
            <a:custGeom>
              <a:avLst/>
              <a:gdLst>
                <a:gd name="T0" fmla="*/ 0 w 771"/>
                <a:gd name="T1" fmla="*/ 0 h 312"/>
                <a:gd name="T2" fmla="*/ 2147483647 w 771"/>
                <a:gd name="T3" fmla="*/ 2147483647 h 312"/>
                <a:gd name="T4" fmla="*/ 0 60000 65536"/>
                <a:gd name="T5" fmla="*/ 0 60000 65536"/>
                <a:gd name="T6" fmla="*/ 0 w 771"/>
                <a:gd name="T7" fmla="*/ 0 h 312"/>
                <a:gd name="T8" fmla="*/ 771 w 771"/>
                <a:gd name="T9" fmla="*/ 312 h 312"/>
              </a:gdLst>
              <a:ahLst/>
              <a:cxnLst>
                <a:cxn ang="T4">
                  <a:pos x="T0" y="T1"/>
                </a:cxn>
                <a:cxn ang="T5">
                  <a:pos x="T2" y="T3"/>
                </a:cxn>
              </a:cxnLst>
              <a:rect l="T6" t="T7" r="T8" b="T9"/>
              <a:pathLst>
                <a:path w="771" h="312">
                  <a:moveTo>
                    <a:pt x="0" y="0"/>
                  </a:moveTo>
                  <a:lnTo>
                    <a:pt x="771" y="312"/>
                  </a:lnTo>
                </a:path>
              </a:pathLst>
            </a:custGeom>
            <a:noFill/>
            <a:ln w="9525">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62" name="Text Box 37"/>
            <xdr:cNvSpPr txBox="1">
              <a:spLocks noChangeArrowheads="1"/>
            </xdr:cNvSpPr>
          </xdr:nvSpPr>
          <xdr:spPr bwMode="auto">
            <a:xfrm>
              <a:off x="4910069" y="3114444"/>
              <a:ext cx="190721" cy="2934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sp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1050" b="1">
                  <a:latin typeface="Arial" charset="0"/>
                </a:rPr>
                <a:t>X</a:t>
              </a:r>
            </a:p>
          </xdr:txBody>
        </xdr:sp>
        <xdr:sp macro="" textlink="">
          <xdr:nvSpPr>
            <xdr:cNvPr id="2197481" name="Line 39"/>
            <xdr:cNvSpPr>
              <a:spLocks noChangeShapeType="1"/>
            </xdr:cNvSpPr>
          </xdr:nvSpPr>
          <xdr:spPr bwMode="auto">
            <a:xfrm rot="200804">
              <a:off x="1914543" y="2484943"/>
              <a:ext cx="1019320" cy="72944"/>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164" name="AutoShape 40"/>
            <xdr:cNvSpPr>
              <a:spLocks/>
            </xdr:cNvSpPr>
          </xdr:nvSpPr>
          <xdr:spPr bwMode="auto">
            <a:xfrm>
              <a:off x="1417486" y="1031782"/>
              <a:ext cx="1144328" cy="393060"/>
            </a:xfrm>
            <a:prstGeom prst="callout2">
              <a:avLst>
                <a:gd name="adj1" fmla="val 19671"/>
                <a:gd name="adj2" fmla="val 99973"/>
                <a:gd name="adj3" fmla="val 19671"/>
                <a:gd name="adj4" fmla="val 134681"/>
                <a:gd name="adj5" fmla="val 228583"/>
                <a:gd name="adj6" fmla="val 148812"/>
              </a:avLst>
            </a:prstGeom>
            <a:solidFill>
              <a:srgbClr val="FFCC99"/>
            </a:solidFill>
            <a:ln w="9525">
              <a:solidFill>
                <a:schemeClr val="tx1"/>
              </a:solidFill>
              <a:miter lim="800000"/>
              <a:headEnd/>
              <a:tailEnd type="arrow" w="med" len="me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800" b="1">
                  <a:latin typeface="Arial" charset="0"/>
                </a:rPr>
                <a:t>Aufprallfläche</a:t>
              </a:r>
              <a:r>
                <a:rPr lang="fr-CH" sz="800" b="1" baseline="0">
                  <a:latin typeface="Arial" charset="0"/>
                </a:rPr>
                <a:t> </a:t>
              </a:r>
              <a:r>
                <a:rPr lang="fr-CH" sz="800" b="1">
                  <a:latin typeface="Arial" charset="0"/>
                </a:rPr>
                <a:t>für </a:t>
              </a:r>
              <a:r>
                <a:rPr lang="fr-CH" sz="1050" b="1">
                  <a:latin typeface="Arial" charset="0"/>
                </a:rPr>
                <a:t>h</a:t>
              </a:r>
              <a:r>
                <a:rPr lang="fr-CH" sz="1050" b="1" baseline="-25000">
                  <a:latin typeface="Arial" charset="0"/>
                </a:rPr>
                <a:t>1</a:t>
              </a:r>
              <a:r>
                <a:rPr lang="fr-CH" sz="1050" b="1">
                  <a:latin typeface="Arial" charset="0"/>
                </a:rPr>
                <a:t>= ?</a:t>
              </a:r>
            </a:p>
          </xdr:txBody>
        </xdr:sp>
        <xdr:sp macro="" textlink="">
          <xdr:nvSpPr>
            <xdr:cNvPr id="165" name="Text Box 41"/>
            <xdr:cNvSpPr txBox="1">
              <a:spLocks noChangeArrowheads="1"/>
            </xdr:cNvSpPr>
          </xdr:nvSpPr>
          <xdr:spPr bwMode="auto">
            <a:xfrm rot="1811854">
              <a:off x="5124631" y="3006397"/>
              <a:ext cx="739045" cy="190180"/>
            </a:xfrm>
            <a:prstGeom prst="rect">
              <a:avLst/>
            </a:prstGeom>
            <a:noFill/>
            <a:ln w="9525">
              <a:noFill/>
              <a:miter lim="800000"/>
              <a:headEnd/>
              <a:tailEnd/>
            </a:ln>
          </xdr:spPr>
          <xdr:txBody>
            <a:bodyPr wrap="square" lIns="18000" tIns="0" rIns="18000" bIns="0">
              <a:sp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000" b="1">
                  <a:latin typeface="Arial" charset="0"/>
                </a:rPr>
                <a:t>R 1,5 m</a:t>
              </a:r>
            </a:p>
          </xdr:txBody>
        </xdr:sp>
        <xdr:sp macro="" textlink="">
          <xdr:nvSpPr>
            <xdr:cNvPr id="166" name="AutoShape 42"/>
            <xdr:cNvSpPr>
              <a:spLocks/>
            </xdr:cNvSpPr>
          </xdr:nvSpPr>
          <xdr:spPr bwMode="auto">
            <a:xfrm>
              <a:off x="320839" y="2997080"/>
              <a:ext cx="965526" cy="393060"/>
            </a:xfrm>
            <a:prstGeom prst="callout2">
              <a:avLst>
                <a:gd name="adj1" fmla="val 32000"/>
                <a:gd name="adj2" fmla="val 102244"/>
                <a:gd name="adj3" fmla="val 32000"/>
                <a:gd name="adj4" fmla="val 131620"/>
                <a:gd name="adj5" fmla="val 153702"/>
                <a:gd name="adj6" fmla="val 162402"/>
              </a:avLst>
            </a:prstGeom>
            <a:solidFill>
              <a:srgbClr val="92D050"/>
            </a:solidFill>
            <a:ln w="9525">
              <a:solidFill>
                <a:schemeClr val="tx1"/>
              </a:solidFill>
              <a:miter lim="800000"/>
              <a:headEnd/>
              <a:tailEnd type="arrow" w="med" len="me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800" b="1">
                  <a:latin typeface="Arial" charset="0"/>
                </a:rPr>
                <a:t>Aufprallfläche für </a:t>
              </a:r>
              <a:r>
                <a:rPr lang="fr-CH" sz="1050" b="1">
                  <a:latin typeface="Arial" charset="0"/>
                </a:rPr>
                <a:t>h= 1 m</a:t>
              </a:r>
            </a:p>
          </xdr:txBody>
        </xdr:sp>
        <xdr:sp macro="" textlink="">
          <xdr:nvSpPr>
            <xdr:cNvPr id="167" name="Text Box 43"/>
            <xdr:cNvSpPr txBox="1">
              <a:spLocks noChangeArrowheads="1"/>
            </xdr:cNvSpPr>
          </xdr:nvSpPr>
          <xdr:spPr bwMode="auto">
            <a:xfrm>
              <a:off x="5672954" y="5023793"/>
              <a:ext cx="1156248" cy="385322"/>
            </a:xfrm>
            <a:prstGeom prst="rect">
              <a:avLst/>
            </a:prstGeom>
            <a:solidFill>
              <a:schemeClr val="bg1"/>
            </a:solidFill>
            <a:ln w="9525">
              <a:noFill/>
              <a:miter lim="800000"/>
              <a:headEnd/>
              <a:tailEnd/>
            </a:ln>
          </xdr:spPr>
          <xdr:txBody>
            <a:bodyPr wrap="square">
              <a:sp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700" b="1">
                  <a:latin typeface="Arial" charset="0"/>
                </a:rPr>
                <a:t>Zeichnung:</a:t>
              </a:r>
              <a:br>
                <a:rPr lang="fr-CH" sz="700" b="1">
                  <a:latin typeface="Arial" charset="0"/>
                </a:rPr>
              </a:br>
              <a:r>
                <a:rPr lang="fr-CH" sz="700" b="1">
                  <a:latin typeface="Arial" charset="0"/>
                </a:rPr>
                <a:t>Hinnen Bimbola</a:t>
              </a:r>
            </a:p>
          </xdr:txBody>
        </xdr:sp>
        <xdr:sp macro="" textlink="">
          <xdr:nvSpPr>
            <xdr:cNvPr id="2197486" name="Freeform 52"/>
            <xdr:cNvSpPr>
              <a:spLocks/>
            </xdr:cNvSpPr>
          </xdr:nvSpPr>
          <xdr:spPr bwMode="auto">
            <a:xfrm rot="1772736">
              <a:off x="2699528" y="4324680"/>
              <a:ext cx="587791" cy="370699"/>
            </a:xfrm>
            <a:custGeom>
              <a:avLst/>
              <a:gdLst>
                <a:gd name="T0" fmla="*/ 0 w 405"/>
                <a:gd name="T1" fmla="*/ 0 h 272"/>
                <a:gd name="T2" fmla="*/ 2147483647 w 405"/>
                <a:gd name="T3" fmla="*/ 2147483647 h 272"/>
                <a:gd name="T4" fmla="*/ 0 60000 65536"/>
                <a:gd name="T5" fmla="*/ 0 60000 65536"/>
                <a:gd name="T6" fmla="*/ 0 w 405"/>
                <a:gd name="T7" fmla="*/ 0 h 272"/>
                <a:gd name="T8" fmla="*/ 405 w 405"/>
                <a:gd name="T9" fmla="*/ 272 h 272"/>
              </a:gdLst>
              <a:ahLst/>
              <a:cxnLst>
                <a:cxn ang="T4">
                  <a:pos x="T0" y="T1"/>
                </a:cxn>
                <a:cxn ang="T5">
                  <a:pos x="T2" y="T3"/>
                </a:cxn>
              </a:cxnLst>
              <a:rect l="T6" t="T7" r="T8" b="T9"/>
              <a:pathLst>
                <a:path w="405" h="272">
                  <a:moveTo>
                    <a:pt x="0" y="0"/>
                  </a:moveTo>
                  <a:lnTo>
                    <a:pt x="405" y="272"/>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7487" name="Freeform 56"/>
            <xdr:cNvSpPr>
              <a:spLocks/>
            </xdr:cNvSpPr>
          </xdr:nvSpPr>
          <xdr:spPr bwMode="auto">
            <a:xfrm rot="4207068" flipH="1">
              <a:off x="3856434" y="3643310"/>
              <a:ext cx="1303338" cy="46041"/>
            </a:xfrm>
            <a:custGeom>
              <a:avLst/>
              <a:gdLst>
                <a:gd name="T0" fmla="*/ 0 w 771"/>
                <a:gd name="T1" fmla="*/ 0 h 312"/>
                <a:gd name="T2" fmla="*/ 2147483647 w 771"/>
                <a:gd name="T3" fmla="*/ 2147483647 h 312"/>
                <a:gd name="T4" fmla="*/ 0 60000 65536"/>
                <a:gd name="T5" fmla="*/ 0 60000 65536"/>
                <a:gd name="T6" fmla="*/ 0 w 771"/>
                <a:gd name="T7" fmla="*/ 0 h 312"/>
                <a:gd name="T8" fmla="*/ 771 w 771"/>
                <a:gd name="T9" fmla="*/ 312 h 312"/>
              </a:gdLst>
              <a:ahLst/>
              <a:cxnLst>
                <a:cxn ang="T4">
                  <a:pos x="T0" y="T1"/>
                </a:cxn>
                <a:cxn ang="T5">
                  <a:pos x="T2" y="T3"/>
                </a:cxn>
              </a:cxnLst>
              <a:rect l="T6" t="T7" r="T8" b="T9"/>
              <a:pathLst>
                <a:path w="771" h="312">
                  <a:moveTo>
                    <a:pt x="0" y="0"/>
                  </a:moveTo>
                  <a:lnTo>
                    <a:pt x="771" y="312"/>
                  </a:lnTo>
                </a:path>
              </a:pathLst>
            </a:custGeom>
            <a:noFill/>
            <a:ln w="9525">
              <a:solidFill>
                <a:srgbClr val="000000"/>
              </a:solidFill>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197488" name="Line 59"/>
            <xdr:cNvSpPr>
              <a:spLocks noChangeShapeType="1"/>
            </xdr:cNvSpPr>
          </xdr:nvSpPr>
          <xdr:spPr bwMode="auto">
            <a:xfrm flipV="1">
              <a:off x="2816472" y="3859212"/>
              <a:ext cx="0" cy="32861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71" name="Text Box 60"/>
            <xdr:cNvSpPr txBox="1">
              <a:spLocks noChangeArrowheads="1"/>
            </xdr:cNvSpPr>
          </xdr:nvSpPr>
          <xdr:spPr bwMode="auto">
            <a:xfrm rot="3792893">
              <a:off x="2783002" y="4394661"/>
              <a:ext cx="761553" cy="226481"/>
            </a:xfrm>
            <a:prstGeom prst="rect">
              <a:avLst/>
            </a:prstGeom>
            <a:noFill/>
            <a:ln w="9525">
              <a:noFill/>
              <a:miter lim="800000"/>
              <a:headEnd/>
              <a:tailEnd/>
            </a:ln>
          </xdr:spPr>
          <xdr:txBody>
            <a:bodyPr wrap="square" lIns="18000" tIns="10800" rIns="18000" bIns="10800"/>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000" b="1">
                  <a:latin typeface="Arial" charset="0"/>
                </a:rPr>
                <a:t>R 1,50 m</a:t>
              </a:r>
            </a:p>
          </xdr:txBody>
        </xdr:sp>
        <xdr:sp macro="" textlink="">
          <xdr:nvSpPr>
            <xdr:cNvPr id="2197490" name="Line 61"/>
            <xdr:cNvSpPr>
              <a:spLocks noChangeShapeType="1"/>
            </xdr:cNvSpPr>
          </xdr:nvSpPr>
          <xdr:spPr bwMode="auto">
            <a:xfrm flipH="1">
              <a:off x="1643207" y="4495800"/>
              <a:ext cx="743015" cy="7493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7491" name="Freeform 29" descr="50%"/>
            <xdr:cNvSpPr>
              <a:spLocks/>
            </xdr:cNvSpPr>
          </xdr:nvSpPr>
          <xdr:spPr bwMode="auto">
            <a:xfrm>
              <a:off x="4681949" y="2401887"/>
              <a:ext cx="827160" cy="536575"/>
            </a:xfrm>
            <a:custGeom>
              <a:avLst/>
              <a:gdLst>
                <a:gd name="T0" fmla="*/ 2147483647 w 521"/>
                <a:gd name="T1" fmla="*/ 0 h 338"/>
                <a:gd name="T2" fmla="*/ 2147483647 w 521"/>
                <a:gd name="T3" fmla="*/ 2147483647 h 338"/>
                <a:gd name="T4" fmla="*/ 2147483647 w 521"/>
                <a:gd name="T5" fmla="*/ 2147483647 h 338"/>
                <a:gd name="T6" fmla="*/ 2147483647 w 521"/>
                <a:gd name="T7" fmla="*/ 2147483647 h 338"/>
                <a:gd name="T8" fmla="*/ 2147483647 w 521"/>
                <a:gd name="T9" fmla="*/ 2147483647 h 338"/>
                <a:gd name="T10" fmla="*/ 2147483647 w 521"/>
                <a:gd name="T11" fmla="*/ 2147483647 h 338"/>
                <a:gd name="T12" fmla="*/ 2147483647 w 521"/>
                <a:gd name="T13" fmla="*/ 2147483647 h 338"/>
                <a:gd name="T14" fmla="*/ 0 w 521"/>
                <a:gd name="T15" fmla="*/ 2147483647 h 338"/>
                <a:gd name="T16" fmla="*/ 2147483647 w 521"/>
                <a:gd name="T17" fmla="*/ 2147483647 h 338"/>
                <a:gd name="T18" fmla="*/ 2147483647 w 521"/>
                <a:gd name="T19" fmla="*/ 2147483647 h 338"/>
                <a:gd name="T20" fmla="*/ 2147483647 w 521"/>
                <a:gd name="T21" fmla="*/ 2147483647 h 338"/>
                <a:gd name="T22" fmla="*/ 2147483647 w 521"/>
                <a:gd name="T23" fmla="*/ 0 h 3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21"/>
                <a:gd name="T37" fmla="*/ 0 h 338"/>
                <a:gd name="T38" fmla="*/ 521 w 521"/>
                <a:gd name="T39" fmla="*/ 338 h 3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21" h="338">
                  <a:moveTo>
                    <a:pt x="191" y="0"/>
                  </a:moveTo>
                  <a:lnTo>
                    <a:pt x="176" y="20"/>
                  </a:lnTo>
                  <a:lnTo>
                    <a:pt x="158" y="26"/>
                  </a:lnTo>
                  <a:lnTo>
                    <a:pt x="134" y="21"/>
                  </a:lnTo>
                  <a:lnTo>
                    <a:pt x="21" y="133"/>
                  </a:lnTo>
                  <a:lnTo>
                    <a:pt x="20" y="148"/>
                  </a:lnTo>
                  <a:lnTo>
                    <a:pt x="18" y="161"/>
                  </a:lnTo>
                  <a:lnTo>
                    <a:pt x="0" y="180"/>
                  </a:lnTo>
                  <a:lnTo>
                    <a:pt x="521" y="338"/>
                  </a:lnTo>
                  <a:lnTo>
                    <a:pt x="519" y="307"/>
                  </a:lnTo>
                  <a:lnTo>
                    <a:pt x="359" y="31"/>
                  </a:lnTo>
                  <a:lnTo>
                    <a:pt x="191" y="0"/>
                  </a:lnTo>
                  <a:close/>
                </a:path>
              </a:pathLst>
            </a:custGeom>
            <a:solidFill>
              <a:srgbClr val="FFCC99"/>
            </a:solidFill>
            <a:ln>
              <a:noFill/>
            </a:ln>
            <a:extLst>
              <a:ext uri="{91240B29-F687-4F45-9708-019B960494DF}">
                <a14:hiddenLine xmlns:a14="http://schemas.microsoft.com/office/drawing/2010/main" w="9525" cap="flat" cmpd="sng">
                  <a:solidFill>
                    <a:srgbClr val="000000"/>
                  </a:solidFill>
                  <a:prstDash val="solid"/>
                  <a:round/>
                  <a:headEnd type="none" w="med" len="med"/>
                  <a:tailEnd type="none" w="med" len="med"/>
                </a14:hiddenLine>
              </a:ext>
            </a:extLst>
          </xdr:spPr>
        </xdr:sp>
        <xdr:sp macro="" textlink="">
          <xdr:nvSpPr>
            <xdr:cNvPr id="2197492" name="Freeform 36"/>
            <xdr:cNvSpPr>
              <a:spLocks/>
            </xdr:cNvSpPr>
          </xdr:nvSpPr>
          <xdr:spPr bwMode="auto">
            <a:xfrm>
              <a:off x="5272551" y="2843212"/>
              <a:ext cx="727139" cy="414338"/>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7493" name="Freeform 65"/>
            <xdr:cNvSpPr>
              <a:spLocks/>
            </xdr:cNvSpPr>
          </xdr:nvSpPr>
          <xdr:spPr bwMode="auto">
            <a:xfrm>
              <a:off x="3819860" y="4411662"/>
              <a:ext cx="930357" cy="606425"/>
            </a:xfrm>
            <a:custGeom>
              <a:avLst/>
              <a:gdLst>
                <a:gd name="T0" fmla="*/ 0 w 586"/>
                <a:gd name="T1" fmla="*/ 0 h 382"/>
                <a:gd name="T2" fmla="*/ 2147483647 w 586"/>
                <a:gd name="T3" fmla="*/ 2147483647 h 382"/>
                <a:gd name="T4" fmla="*/ 0 60000 65536"/>
                <a:gd name="T5" fmla="*/ 0 60000 65536"/>
                <a:gd name="T6" fmla="*/ 0 w 586"/>
                <a:gd name="T7" fmla="*/ 0 h 382"/>
                <a:gd name="T8" fmla="*/ 586 w 586"/>
                <a:gd name="T9" fmla="*/ 382 h 382"/>
              </a:gdLst>
              <a:ahLst/>
              <a:cxnLst>
                <a:cxn ang="T4">
                  <a:pos x="T0" y="T1"/>
                </a:cxn>
                <a:cxn ang="T5">
                  <a:pos x="T2" y="T3"/>
                </a:cxn>
              </a:cxnLst>
              <a:rect l="T6" t="T7" r="T8" b="T9"/>
              <a:pathLst>
                <a:path w="586" h="382">
                  <a:moveTo>
                    <a:pt x="0" y="0"/>
                  </a:moveTo>
                  <a:lnTo>
                    <a:pt x="586" y="382"/>
                  </a:lnTo>
                </a:path>
              </a:pathLst>
            </a:cu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176" name="Text Box 66"/>
            <xdr:cNvSpPr txBox="1">
              <a:spLocks noChangeArrowheads="1"/>
            </xdr:cNvSpPr>
          </xdr:nvSpPr>
          <xdr:spPr bwMode="auto">
            <a:xfrm rot="4163649">
              <a:off x="4228599" y="3510277"/>
              <a:ext cx="540457" cy="226481"/>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1050" b="1">
                  <a:latin typeface="Arial" charset="0"/>
                </a:rPr>
                <a:t>R = X</a:t>
              </a:r>
            </a:p>
          </xdr:txBody>
        </xdr:sp>
        <xdr:sp macro="" textlink="">
          <xdr:nvSpPr>
            <xdr:cNvPr id="177" name="AutoShape 70"/>
            <xdr:cNvSpPr>
              <a:spLocks/>
            </xdr:cNvSpPr>
          </xdr:nvSpPr>
          <xdr:spPr bwMode="auto">
            <a:xfrm>
              <a:off x="2859816" y="3918313"/>
              <a:ext cx="846326" cy="221096"/>
            </a:xfrm>
            <a:prstGeom prst="rect">
              <a:avLst/>
            </a:prstGeom>
            <a:solidFill>
              <a:schemeClr val="bg1"/>
            </a:solidFill>
            <a:ln w="12700">
              <a:noFill/>
              <a:miter lim="800000"/>
              <a:headEnd/>
              <a:tailEnd type="arrow" w="med" len="med"/>
            </a:ln>
          </xdr:spPr>
          <xdr:txBody>
            <a:bodyPr wrap="square" lIns="0" tIns="36000" rIns="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1050" b="1">
                  <a:latin typeface="Arial" charset="0"/>
                </a:rPr>
                <a:t>ab 0,60 m</a:t>
              </a:r>
            </a:p>
          </xdr:txBody>
        </xdr:sp>
        <xdr:sp macro="" textlink="">
          <xdr:nvSpPr>
            <xdr:cNvPr id="2197496" name="Freeform 5"/>
            <xdr:cNvSpPr>
              <a:spLocks/>
            </xdr:cNvSpPr>
          </xdr:nvSpPr>
          <xdr:spPr bwMode="auto">
            <a:xfrm>
              <a:off x="3791283" y="965200"/>
              <a:ext cx="452478" cy="92075"/>
            </a:xfrm>
            <a:custGeom>
              <a:avLst/>
              <a:gdLst>
                <a:gd name="T0" fmla="*/ 2147483647 w 270"/>
                <a:gd name="T1" fmla="*/ 0 h 52"/>
                <a:gd name="T2" fmla="*/ 2147483647 w 270"/>
                <a:gd name="T3" fmla="*/ 2147483647 h 52"/>
                <a:gd name="T4" fmla="*/ 2147483647 w 270"/>
                <a:gd name="T5" fmla="*/ 2147483647 h 52"/>
                <a:gd name="T6" fmla="*/ 2147483647 w 270"/>
                <a:gd name="T7" fmla="*/ 2147483647 h 52"/>
                <a:gd name="T8" fmla="*/ 2147483647 w 270"/>
                <a:gd name="T9" fmla="*/ 2147483647 h 52"/>
                <a:gd name="T10" fmla="*/ 0 w 270"/>
                <a:gd name="T11" fmla="*/ 2147483647 h 52"/>
                <a:gd name="T12" fmla="*/ 2147483647 w 270"/>
                <a:gd name="T13" fmla="*/ 2147483647 h 52"/>
                <a:gd name="T14" fmla="*/ 2147483647 w 270"/>
                <a:gd name="T15" fmla="*/ 0 h 52"/>
                <a:gd name="T16" fmla="*/ 0 60000 65536"/>
                <a:gd name="T17" fmla="*/ 0 60000 65536"/>
                <a:gd name="T18" fmla="*/ 0 60000 65536"/>
                <a:gd name="T19" fmla="*/ 0 60000 65536"/>
                <a:gd name="T20" fmla="*/ 0 60000 65536"/>
                <a:gd name="T21" fmla="*/ 0 60000 65536"/>
                <a:gd name="T22" fmla="*/ 0 60000 65536"/>
                <a:gd name="T23" fmla="*/ 0 60000 65536"/>
                <a:gd name="T24" fmla="*/ 0 w 270"/>
                <a:gd name="T25" fmla="*/ 0 h 52"/>
                <a:gd name="T26" fmla="*/ 270 w 270"/>
                <a:gd name="T27" fmla="*/ 52 h 5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70" h="52">
                  <a:moveTo>
                    <a:pt x="11" y="0"/>
                  </a:moveTo>
                  <a:lnTo>
                    <a:pt x="269" y="22"/>
                  </a:lnTo>
                  <a:lnTo>
                    <a:pt x="270" y="49"/>
                  </a:lnTo>
                  <a:lnTo>
                    <a:pt x="267" y="52"/>
                  </a:lnTo>
                  <a:lnTo>
                    <a:pt x="9" y="28"/>
                  </a:lnTo>
                  <a:lnTo>
                    <a:pt x="0" y="19"/>
                  </a:lnTo>
                  <a:lnTo>
                    <a:pt x="2" y="6"/>
                  </a:lnTo>
                  <a:lnTo>
                    <a:pt x="11" y="0"/>
                  </a:lnTo>
                  <a:close/>
                </a:path>
              </a:pathLst>
            </a:custGeom>
            <a:solidFill>
              <a:srgbClr val="FFCC66"/>
            </a:solidFill>
            <a:ln w="9525">
              <a:solidFill>
                <a:srgbClr val="000000"/>
              </a:solidFill>
              <a:round/>
              <a:headEnd/>
              <a:tailEnd/>
            </a:ln>
          </xdr:spPr>
        </xdr:sp>
        <xdr:sp macro="" textlink="">
          <xdr:nvSpPr>
            <xdr:cNvPr id="2197497" name="Freeform 79"/>
            <xdr:cNvSpPr>
              <a:spLocks/>
            </xdr:cNvSpPr>
          </xdr:nvSpPr>
          <xdr:spPr bwMode="auto">
            <a:xfrm>
              <a:off x="3476930" y="2262187"/>
              <a:ext cx="217507" cy="385763"/>
            </a:xfrm>
            <a:custGeom>
              <a:avLst/>
              <a:gdLst>
                <a:gd name="T0" fmla="*/ 2147483647 w 137"/>
                <a:gd name="T1" fmla="*/ 0 h 243"/>
                <a:gd name="T2" fmla="*/ 2147483647 w 137"/>
                <a:gd name="T3" fmla="*/ 2147483647 h 243"/>
                <a:gd name="T4" fmla="*/ 2147483647 w 137"/>
                <a:gd name="T5" fmla="*/ 2147483647 h 243"/>
                <a:gd name="T6" fmla="*/ 2147483647 w 137"/>
                <a:gd name="T7" fmla="*/ 2147483647 h 243"/>
                <a:gd name="T8" fmla="*/ 0 w 137"/>
                <a:gd name="T9" fmla="*/ 2147483647 h 243"/>
                <a:gd name="T10" fmla="*/ 0 60000 65536"/>
                <a:gd name="T11" fmla="*/ 0 60000 65536"/>
                <a:gd name="T12" fmla="*/ 0 60000 65536"/>
                <a:gd name="T13" fmla="*/ 0 60000 65536"/>
                <a:gd name="T14" fmla="*/ 0 60000 65536"/>
                <a:gd name="T15" fmla="*/ 0 w 137"/>
                <a:gd name="T16" fmla="*/ 0 h 243"/>
                <a:gd name="T17" fmla="*/ 137 w 137"/>
                <a:gd name="T18" fmla="*/ 243 h 243"/>
              </a:gdLst>
              <a:ahLst/>
              <a:cxnLst>
                <a:cxn ang="T10">
                  <a:pos x="T0" y="T1"/>
                </a:cxn>
                <a:cxn ang="T11">
                  <a:pos x="T2" y="T3"/>
                </a:cxn>
                <a:cxn ang="T12">
                  <a:pos x="T4" y="T5"/>
                </a:cxn>
                <a:cxn ang="T13">
                  <a:pos x="T6" y="T7"/>
                </a:cxn>
                <a:cxn ang="T14">
                  <a:pos x="T8" y="T9"/>
                </a:cxn>
              </a:cxnLst>
              <a:rect l="T15" t="T16" r="T17" b="T18"/>
              <a:pathLst>
                <a:path w="137" h="243">
                  <a:moveTo>
                    <a:pt x="137" y="0"/>
                  </a:moveTo>
                  <a:cubicBezTo>
                    <a:pt x="130" y="9"/>
                    <a:pt x="108" y="35"/>
                    <a:pt x="93" y="57"/>
                  </a:cubicBezTo>
                  <a:cubicBezTo>
                    <a:pt x="78" y="79"/>
                    <a:pt x="59" y="112"/>
                    <a:pt x="48" y="132"/>
                  </a:cubicBezTo>
                  <a:cubicBezTo>
                    <a:pt x="37" y="152"/>
                    <a:pt x="34" y="162"/>
                    <a:pt x="26" y="180"/>
                  </a:cubicBezTo>
                  <a:cubicBezTo>
                    <a:pt x="18" y="198"/>
                    <a:pt x="4" y="232"/>
                    <a:pt x="0" y="24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97498" name="Freeform 84"/>
            <xdr:cNvSpPr>
              <a:spLocks/>
            </xdr:cNvSpPr>
          </xdr:nvSpPr>
          <xdr:spPr bwMode="auto">
            <a:xfrm>
              <a:off x="4258049" y="2190750"/>
              <a:ext cx="462004" cy="860425"/>
            </a:xfrm>
            <a:custGeom>
              <a:avLst/>
              <a:gdLst>
                <a:gd name="T0" fmla="*/ 2147483647 w 291"/>
                <a:gd name="T1" fmla="*/ 2147483647 h 542"/>
                <a:gd name="T2" fmla="*/ 2147483647 w 291"/>
                <a:gd name="T3" fmla="*/ 2147483647 h 542"/>
                <a:gd name="T4" fmla="*/ 2147483647 w 291"/>
                <a:gd name="T5" fmla="*/ 2147483647 h 542"/>
                <a:gd name="T6" fmla="*/ 2147483647 w 291"/>
                <a:gd name="T7" fmla="*/ 2147483647 h 542"/>
                <a:gd name="T8" fmla="*/ 2147483647 w 291"/>
                <a:gd name="T9" fmla="*/ 2147483647 h 542"/>
                <a:gd name="T10" fmla="*/ 2147483647 w 291"/>
                <a:gd name="T11" fmla="*/ 2147483647 h 542"/>
                <a:gd name="T12" fmla="*/ 2147483647 w 291"/>
                <a:gd name="T13" fmla="*/ 0 h 542"/>
                <a:gd name="T14" fmla="*/ 2147483647 w 291"/>
                <a:gd name="T15" fmla="*/ 2147483647 h 542"/>
                <a:gd name="T16" fmla="*/ 0 w 291"/>
                <a:gd name="T17" fmla="*/ 2147483647 h 542"/>
                <a:gd name="T18" fmla="*/ 2147483647 w 291"/>
                <a:gd name="T19" fmla="*/ 2147483647 h 54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1"/>
                <a:gd name="T31" fmla="*/ 0 h 542"/>
                <a:gd name="T32" fmla="*/ 291 w 291"/>
                <a:gd name="T33" fmla="*/ 542 h 54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1" h="542">
                  <a:moveTo>
                    <a:pt x="51" y="522"/>
                  </a:moveTo>
                  <a:lnTo>
                    <a:pt x="291" y="327"/>
                  </a:lnTo>
                  <a:lnTo>
                    <a:pt x="228" y="309"/>
                  </a:lnTo>
                  <a:lnTo>
                    <a:pt x="219" y="297"/>
                  </a:lnTo>
                  <a:lnTo>
                    <a:pt x="216" y="144"/>
                  </a:lnTo>
                  <a:lnTo>
                    <a:pt x="240" y="48"/>
                  </a:lnTo>
                  <a:lnTo>
                    <a:pt x="27" y="0"/>
                  </a:lnTo>
                  <a:lnTo>
                    <a:pt x="21" y="510"/>
                  </a:lnTo>
                  <a:lnTo>
                    <a:pt x="0" y="542"/>
                  </a:lnTo>
                  <a:lnTo>
                    <a:pt x="51" y="522"/>
                  </a:lnTo>
                  <a:close/>
                </a:path>
              </a:pathLst>
            </a:custGeom>
            <a:solidFill>
              <a:srgbClr val="FFCC9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97499" name="Line 20"/>
            <xdr:cNvSpPr>
              <a:spLocks noChangeShapeType="1"/>
            </xdr:cNvSpPr>
          </xdr:nvSpPr>
          <xdr:spPr bwMode="auto">
            <a:xfrm>
              <a:off x="4520010" y="1597025"/>
              <a:ext cx="4762" cy="12382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82" name="Text Box 21"/>
            <xdr:cNvSpPr txBox="1">
              <a:spLocks noChangeArrowheads="1"/>
            </xdr:cNvSpPr>
          </xdr:nvSpPr>
          <xdr:spPr bwMode="auto">
            <a:xfrm>
              <a:off x="4182945" y="2186394"/>
              <a:ext cx="572164" cy="270228"/>
            </a:xfrm>
            <a:prstGeom prst="rect">
              <a:avLst/>
            </a:prstGeom>
            <a:solidFill>
              <a:schemeClr val="accent2">
                <a:lumMod val="40000"/>
                <a:lumOff val="60000"/>
              </a:schemeClr>
            </a:solidFill>
            <a:ln w="9525">
              <a:solidFill>
                <a:schemeClr val="bg1"/>
              </a:solidFill>
              <a:miter lim="800000"/>
              <a:headEnd/>
              <a:tailEn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lnSpc>
                  <a:spcPct val="80000"/>
                </a:lnSpc>
                <a:defRPr/>
              </a:pPr>
              <a:r>
                <a:rPr lang="fr-CH" sz="1050" b="1">
                  <a:latin typeface="Arial" charset="0"/>
                </a:rPr>
                <a:t>h</a:t>
              </a:r>
              <a:r>
                <a:rPr lang="fr-CH" sz="1050" b="1" baseline="-25000">
                  <a:latin typeface="Arial" charset="0"/>
                </a:rPr>
                <a:t>1</a:t>
              </a:r>
              <a:r>
                <a:rPr lang="fr-CH" sz="1050" b="1">
                  <a:latin typeface="Arial" charset="0"/>
                </a:rPr>
                <a:t>= ?</a:t>
              </a:r>
            </a:p>
          </xdr:txBody>
        </xdr:sp>
        <xdr:sp macro="" textlink="">
          <xdr:nvSpPr>
            <xdr:cNvPr id="183" name="Text Box 86"/>
            <xdr:cNvSpPr txBox="1">
              <a:spLocks noChangeArrowheads="1"/>
            </xdr:cNvSpPr>
          </xdr:nvSpPr>
          <xdr:spPr bwMode="auto">
            <a:xfrm>
              <a:off x="142038" y="3918313"/>
              <a:ext cx="1466170" cy="442192"/>
            </a:xfrm>
            <a:prstGeom prst="rect">
              <a:avLst/>
            </a:prstGeom>
            <a:solidFill>
              <a:schemeClr val="accent2">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900" b="1">
                  <a:latin typeface="Arial" charset="0"/>
                </a:rPr>
                <a:t>h</a:t>
              </a:r>
              <a:r>
                <a:rPr lang="fr-CH" sz="900" b="1" baseline="-25000">
                  <a:latin typeface="Arial" charset="0"/>
                </a:rPr>
                <a:t>2 </a:t>
              </a:r>
              <a:r>
                <a:rPr lang="fr-CH" sz="900" b="1">
                  <a:latin typeface="Arial" charset="0"/>
                </a:rPr>
                <a:t>(max. 0,35 m)= ?</a:t>
              </a:r>
            </a:p>
          </xdr:txBody>
        </xdr:sp>
        <xdr:sp macro="" textlink="">
          <xdr:nvSpPr>
            <xdr:cNvPr id="2197502" name="Freeform 46"/>
            <xdr:cNvSpPr>
              <a:spLocks/>
            </xdr:cNvSpPr>
          </xdr:nvSpPr>
          <xdr:spPr bwMode="auto">
            <a:xfrm>
              <a:off x="3791283" y="965200"/>
              <a:ext cx="452478" cy="92075"/>
            </a:xfrm>
            <a:custGeom>
              <a:avLst/>
              <a:gdLst>
                <a:gd name="T0" fmla="*/ 2147483647 w 270"/>
                <a:gd name="T1" fmla="*/ 0 h 52"/>
                <a:gd name="T2" fmla="*/ 2147483647 w 270"/>
                <a:gd name="T3" fmla="*/ 2147483647 h 52"/>
                <a:gd name="T4" fmla="*/ 2147483647 w 270"/>
                <a:gd name="T5" fmla="*/ 2147483647 h 52"/>
                <a:gd name="T6" fmla="*/ 2147483647 w 270"/>
                <a:gd name="T7" fmla="*/ 2147483647 h 52"/>
                <a:gd name="T8" fmla="*/ 2147483647 w 270"/>
                <a:gd name="T9" fmla="*/ 2147483647 h 52"/>
                <a:gd name="T10" fmla="*/ 0 w 270"/>
                <a:gd name="T11" fmla="*/ 2147483647 h 52"/>
                <a:gd name="T12" fmla="*/ 2147483647 w 270"/>
                <a:gd name="T13" fmla="*/ 2147483647 h 52"/>
                <a:gd name="T14" fmla="*/ 2147483647 w 270"/>
                <a:gd name="T15" fmla="*/ 0 h 52"/>
                <a:gd name="T16" fmla="*/ 0 60000 65536"/>
                <a:gd name="T17" fmla="*/ 0 60000 65536"/>
                <a:gd name="T18" fmla="*/ 0 60000 65536"/>
                <a:gd name="T19" fmla="*/ 0 60000 65536"/>
                <a:gd name="T20" fmla="*/ 0 60000 65536"/>
                <a:gd name="T21" fmla="*/ 0 60000 65536"/>
                <a:gd name="T22" fmla="*/ 0 60000 65536"/>
                <a:gd name="T23" fmla="*/ 0 60000 65536"/>
                <a:gd name="T24" fmla="*/ 0 w 270"/>
                <a:gd name="T25" fmla="*/ 0 h 52"/>
                <a:gd name="T26" fmla="*/ 270 w 270"/>
                <a:gd name="T27" fmla="*/ 52 h 5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70" h="52">
                  <a:moveTo>
                    <a:pt x="11" y="0"/>
                  </a:moveTo>
                  <a:lnTo>
                    <a:pt x="269" y="22"/>
                  </a:lnTo>
                  <a:lnTo>
                    <a:pt x="270" y="49"/>
                  </a:lnTo>
                  <a:lnTo>
                    <a:pt x="267" y="52"/>
                  </a:lnTo>
                  <a:lnTo>
                    <a:pt x="9" y="28"/>
                  </a:lnTo>
                  <a:lnTo>
                    <a:pt x="0" y="19"/>
                  </a:lnTo>
                  <a:lnTo>
                    <a:pt x="2" y="6"/>
                  </a:lnTo>
                  <a:lnTo>
                    <a:pt x="11" y="0"/>
                  </a:lnTo>
                  <a:close/>
                </a:path>
              </a:pathLst>
            </a:custGeom>
            <a:solidFill>
              <a:srgbClr val="FFCC66"/>
            </a:solidFill>
            <a:ln w="9525">
              <a:solidFill>
                <a:srgbClr val="000000"/>
              </a:solidFill>
              <a:round/>
              <a:headEnd/>
              <a:tailEnd/>
            </a:ln>
          </xdr:spPr>
        </xdr:sp>
        <xdr:sp macro="" textlink="">
          <xdr:nvSpPr>
            <xdr:cNvPr id="2197503" name="Freeform 47"/>
            <xdr:cNvSpPr>
              <a:spLocks/>
            </xdr:cNvSpPr>
          </xdr:nvSpPr>
          <xdr:spPr bwMode="auto">
            <a:xfrm>
              <a:off x="3476930" y="2262187"/>
              <a:ext cx="217507" cy="385763"/>
            </a:xfrm>
            <a:custGeom>
              <a:avLst/>
              <a:gdLst>
                <a:gd name="T0" fmla="*/ 2147483647 w 137"/>
                <a:gd name="T1" fmla="*/ 0 h 243"/>
                <a:gd name="T2" fmla="*/ 2147483647 w 137"/>
                <a:gd name="T3" fmla="*/ 2147483647 h 243"/>
                <a:gd name="T4" fmla="*/ 2147483647 w 137"/>
                <a:gd name="T5" fmla="*/ 2147483647 h 243"/>
                <a:gd name="T6" fmla="*/ 2147483647 w 137"/>
                <a:gd name="T7" fmla="*/ 2147483647 h 243"/>
                <a:gd name="T8" fmla="*/ 0 w 137"/>
                <a:gd name="T9" fmla="*/ 2147483647 h 243"/>
                <a:gd name="T10" fmla="*/ 0 60000 65536"/>
                <a:gd name="T11" fmla="*/ 0 60000 65536"/>
                <a:gd name="T12" fmla="*/ 0 60000 65536"/>
                <a:gd name="T13" fmla="*/ 0 60000 65536"/>
                <a:gd name="T14" fmla="*/ 0 60000 65536"/>
                <a:gd name="T15" fmla="*/ 0 w 137"/>
                <a:gd name="T16" fmla="*/ 0 h 243"/>
                <a:gd name="T17" fmla="*/ 137 w 137"/>
                <a:gd name="T18" fmla="*/ 243 h 243"/>
              </a:gdLst>
              <a:ahLst/>
              <a:cxnLst>
                <a:cxn ang="T10">
                  <a:pos x="T0" y="T1"/>
                </a:cxn>
                <a:cxn ang="T11">
                  <a:pos x="T2" y="T3"/>
                </a:cxn>
                <a:cxn ang="T12">
                  <a:pos x="T4" y="T5"/>
                </a:cxn>
                <a:cxn ang="T13">
                  <a:pos x="T6" y="T7"/>
                </a:cxn>
                <a:cxn ang="T14">
                  <a:pos x="T8" y="T9"/>
                </a:cxn>
              </a:cxnLst>
              <a:rect l="T15" t="T16" r="T17" b="T18"/>
              <a:pathLst>
                <a:path w="137" h="243">
                  <a:moveTo>
                    <a:pt x="137" y="0"/>
                  </a:moveTo>
                  <a:cubicBezTo>
                    <a:pt x="130" y="9"/>
                    <a:pt x="108" y="35"/>
                    <a:pt x="93" y="57"/>
                  </a:cubicBezTo>
                  <a:cubicBezTo>
                    <a:pt x="78" y="79"/>
                    <a:pt x="59" y="112"/>
                    <a:pt x="48" y="132"/>
                  </a:cubicBezTo>
                  <a:cubicBezTo>
                    <a:pt x="37" y="152"/>
                    <a:pt x="34" y="162"/>
                    <a:pt x="26" y="180"/>
                  </a:cubicBezTo>
                  <a:cubicBezTo>
                    <a:pt x="18" y="198"/>
                    <a:pt x="4" y="232"/>
                    <a:pt x="0" y="24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86" name="Freihandform 185"/>
            <xdr:cNvSpPr/>
          </xdr:nvSpPr>
          <xdr:spPr bwMode="auto">
            <a:xfrm>
              <a:off x="4743188" y="982649"/>
              <a:ext cx="917846" cy="1965298"/>
            </a:xfrm>
            <a:custGeom>
              <a:avLst/>
              <a:gdLst>
                <a:gd name="connsiteX0" fmla="*/ 0 w 925830"/>
                <a:gd name="connsiteY0" fmla="*/ 308610 h 1973580"/>
                <a:gd name="connsiteX1" fmla="*/ 0 w 925830"/>
                <a:gd name="connsiteY1" fmla="*/ 0 h 1973580"/>
                <a:gd name="connsiteX2" fmla="*/ 899160 w 925830"/>
                <a:gd name="connsiteY2" fmla="*/ 1569720 h 1973580"/>
                <a:gd name="connsiteX3" fmla="*/ 918210 w 925830"/>
                <a:gd name="connsiteY3" fmla="*/ 1619250 h 1973580"/>
                <a:gd name="connsiteX4" fmla="*/ 925830 w 925830"/>
                <a:gd name="connsiteY4" fmla="*/ 1676400 h 1973580"/>
                <a:gd name="connsiteX5" fmla="*/ 918210 w 925830"/>
                <a:gd name="connsiteY5" fmla="*/ 1973580 h 1973580"/>
                <a:gd name="connsiteX6" fmla="*/ 918210 w 925830"/>
                <a:gd name="connsiteY6" fmla="*/ 1973580 h 1973580"/>
                <a:gd name="connsiteX7" fmla="*/ 0 w 925830"/>
                <a:gd name="connsiteY7" fmla="*/ 308610 h 1973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25830" h="1973580">
                  <a:moveTo>
                    <a:pt x="0" y="308610"/>
                  </a:moveTo>
                  <a:lnTo>
                    <a:pt x="0" y="0"/>
                  </a:lnTo>
                  <a:lnTo>
                    <a:pt x="899160" y="1569720"/>
                  </a:lnTo>
                  <a:lnTo>
                    <a:pt x="918210" y="1619250"/>
                  </a:lnTo>
                  <a:lnTo>
                    <a:pt x="925830" y="1676400"/>
                  </a:lnTo>
                  <a:lnTo>
                    <a:pt x="918210" y="1973580"/>
                  </a:lnTo>
                  <a:lnTo>
                    <a:pt x="918210" y="1973580"/>
                  </a:lnTo>
                  <a:lnTo>
                    <a:pt x="0" y="308610"/>
                  </a:lnTo>
                  <a:close/>
                </a:path>
              </a:pathLst>
            </a:custGeom>
            <a:blipFill dpi="0" rotWithShape="1">
              <a:blip xmlns:r="http://schemas.openxmlformats.org/officeDocument/2006/relationships" r:embed="rId5" cstate="print"/>
              <a:srcRect/>
              <a:tile tx="0" ty="0" sx="55000" sy="100000" flip="none" algn="tl"/>
            </a:blipFill>
            <a:ln>
              <a:solidFill>
                <a:srgbClr val="CC6600"/>
              </a:solidFill>
            </a:ln>
            <a:effectLst>
              <a:innerShdw blurRad="63500" dist="508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sp macro="" textlink="">
          <xdr:nvSpPr>
            <xdr:cNvPr id="187" name="Freihandform 186"/>
            <xdr:cNvSpPr/>
          </xdr:nvSpPr>
          <xdr:spPr bwMode="auto">
            <a:xfrm>
              <a:off x="4957750" y="945800"/>
              <a:ext cx="846326" cy="1805618"/>
            </a:xfrm>
            <a:custGeom>
              <a:avLst/>
              <a:gdLst>
                <a:gd name="connsiteX0" fmla="*/ 0 w 925830"/>
                <a:gd name="connsiteY0" fmla="*/ 308610 h 1973580"/>
                <a:gd name="connsiteX1" fmla="*/ 0 w 925830"/>
                <a:gd name="connsiteY1" fmla="*/ 0 h 1973580"/>
                <a:gd name="connsiteX2" fmla="*/ 899160 w 925830"/>
                <a:gd name="connsiteY2" fmla="*/ 1569720 h 1973580"/>
                <a:gd name="connsiteX3" fmla="*/ 918210 w 925830"/>
                <a:gd name="connsiteY3" fmla="*/ 1619250 h 1973580"/>
                <a:gd name="connsiteX4" fmla="*/ 925830 w 925830"/>
                <a:gd name="connsiteY4" fmla="*/ 1676400 h 1973580"/>
                <a:gd name="connsiteX5" fmla="*/ 918210 w 925830"/>
                <a:gd name="connsiteY5" fmla="*/ 1973580 h 1973580"/>
                <a:gd name="connsiteX6" fmla="*/ 918210 w 925830"/>
                <a:gd name="connsiteY6" fmla="*/ 1973580 h 1973580"/>
                <a:gd name="connsiteX7" fmla="*/ 0 w 925830"/>
                <a:gd name="connsiteY7" fmla="*/ 308610 h 1973580"/>
                <a:gd name="connsiteX0" fmla="*/ 0 w 925830"/>
                <a:gd name="connsiteY0" fmla="*/ 308610 h 1989298"/>
                <a:gd name="connsiteX1" fmla="*/ 0 w 925830"/>
                <a:gd name="connsiteY1" fmla="*/ 0 h 1989298"/>
                <a:gd name="connsiteX2" fmla="*/ 899160 w 925830"/>
                <a:gd name="connsiteY2" fmla="*/ 1569720 h 1989298"/>
                <a:gd name="connsiteX3" fmla="*/ 918210 w 925830"/>
                <a:gd name="connsiteY3" fmla="*/ 1619250 h 1989298"/>
                <a:gd name="connsiteX4" fmla="*/ 925830 w 925830"/>
                <a:gd name="connsiteY4" fmla="*/ 1676400 h 1989298"/>
                <a:gd name="connsiteX5" fmla="*/ 918210 w 925830"/>
                <a:gd name="connsiteY5" fmla="*/ 1973580 h 1989298"/>
                <a:gd name="connsiteX6" fmla="*/ 907788 w 925830"/>
                <a:gd name="connsiteY6" fmla="*/ 1989298 h 1989298"/>
                <a:gd name="connsiteX7" fmla="*/ 0 w 925830"/>
                <a:gd name="connsiteY7" fmla="*/ 308610 h 19892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25830" h="1989298">
                  <a:moveTo>
                    <a:pt x="0" y="308610"/>
                  </a:moveTo>
                  <a:lnTo>
                    <a:pt x="0" y="0"/>
                  </a:lnTo>
                  <a:lnTo>
                    <a:pt x="899160" y="1569720"/>
                  </a:lnTo>
                  <a:lnTo>
                    <a:pt x="918210" y="1619250"/>
                  </a:lnTo>
                  <a:lnTo>
                    <a:pt x="925830" y="1676400"/>
                  </a:lnTo>
                  <a:lnTo>
                    <a:pt x="918210" y="1973580"/>
                  </a:lnTo>
                  <a:lnTo>
                    <a:pt x="907788" y="1989298"/>
                  </a:lnTo>
                  <a:lnTo>
                    <a:pt x="0" y="308610"/>
                  </a:lnTo>
                  <a:close/>
                </a:path>
              </a:pathLst>
            </a:custGeom>
            <a:blipFill dpi="0" rotWithShape="1">
              <a:blip xmlns:r="http://schemas.openxmlformats.org/officeDocument/2006/relationships" r:embed="rId5" cstate="print"/>
              <a:srcRect/>
              <a:tile tx="0" ty="0" sx="55000" sy="100000" flip="none" algn="tl"/>
            </a:blipFill>
            <a:ln>
              <a:solidFill>
                <a:srgbClr val="CC6600"/>
              </a:solidFill>
            </a:ln>
            <a:effectLst>
              <a:innerShdw blurRad="63500" dist="50800" dir="16200000">
                <a:prstClr val="black">
                  <a:alpha val="50000"/>
                </a:prstClr>
              </a:innerShdw>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sp macro="" textlink="">
          <xdr:nvSpPr>
            <xdr:cNvPr id="2212866" name="Line 51"/>
            <xdr:cNvSpPr>
              <a:spLocks noChangeShapeType="1"/>
            </xdr:cNvSpPr>
          </xdr:nvSpPr>
          <xdr:spPr bwMode="auto">
            <a:xfrm flipV="1">
              <a:off x="5269375" y="2501900"/>
              <a:ext cx="0" cy="3302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867" name="Line 63"/>
            <xdr:cNvSpPr>
              <a:spLocks noChangeShapeType="1"/>
            </xdr:cNvSpPr>
          </xdr:nvSpPr>
          <xdr:spPr bwMode="auto">
            <a:xfrm flipH="1" flipV="1">
              <a:off x="5283664" y="2838450"/>
              <a:ext cx="390559" cy="1333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12868" name="Line 64"/>
            <xdr:cNvSpPr>
              <a:spLocks noChangeShapeType="1"/>
            </xdr:cNvSpPr>
          </xdr:nvSpPr>
          <xdr:spPr bwMode="auto">
            <a:xfrm flipH="1">
              <a:off x="5282077" y="2720975"/>
              <a:ext cx="119072" cy="107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91" name="Freihandform 190"/>
            <xdr:cNvSpPr/>
          </xdr:nvSpPr>
          <xdr:spPr bwMode="auto">
            <a:xfrm>
              <a:off x="5279592" y="2346075"/>
              <a:ext cx="286082" cy="208813"/>
            </a:xfrm>
            <a:custGeom>
              <a:avLst/>
              <a:gdLst>
                <a:gd name="connsiteX0" fmla="*/ 280987 w 280987"/>
                <a:gd name="connsiteY0" fmla="*/ 38100 h 190500"/>
                <a:gd name="connsiteX1" fmla="*/ 166687 w 280987"/>
                <a:gd name="connsiteY1" fmla="*/ 0 h 190500"/>
                <a:gd name="connsiteX2" fmla="*/ 0 w 280987"/>
                <a:gd name="connsiteY2" fmla="*/ 147637 h 190500"/>
                <a:gd name="connsiteX3" fmla="*/ 119062 w 280987"/>
                <a:gd name="connsiteY3" fmla="*/ 190500 h 190500"/>
                <a:gd name="connsiteX4" fmla="*/ 280987 w 280987"/>
                <a:gd name="connsiteY4" fmla="*/ 38100 h 190500"/>
                <a:gd name="connsiteX0" fmla="*/ 300037 w 300037"/>
                <a:gd name="connsiteY0" fmla="*/ 38100 h 190500"/>
                <a:gd name="connsiteX1" fmla="*/ 185737 w 300037"/>
                <a:gd name="connsiteY1" fmla="*/ 0 h 190500"/>
                <a:gd name="connsiteX2" fmla="*/ 0 w 300037"/>
                <a:gd name="connsiteY2" fmla="*/ 152400 h 190500"/>
                <a:gd name="connsiteX3" fmla="*/ 138112 w 300037"/>
                <a:gd name="connsiteY3" fmla="*/ 190500 h 190500"/>
                <a:gd name="connsiteX4" fmla="*/ 300037 w 300037"/>
                <a:gd name="connsiteY4" fmla="*/ 38100 h 190500"/>
                <a:gd name="connsiteX0" fmla="*/ 300037 w 300037"/>
                <a:gd name="connsiteY0" fmla="*/ 38100 h 211931"/>
                <a:gd name="connsiteX1" fmla="*/ 185737 w 300037"/>
                <a:gd name="connsiteY1" fmla="*/ 0 h 211931"/>
                <a:gd name="connsiteX2" fmla="*/ 0 w 300037"/>
                <a:gd name="connsiteY2" fmla="*/ 152400 h 211931"/>
                <a:gd name="connsiteX3" fmla="*/ 128587 w 300037"/>
                <a:gd name="connsiteY3" fmla="*/ 211931 h 211931"/>
                <a:gd name="connsiteX4" fmla="*/ 300037 w 300037"/>
                <a:gd name="connsiteY4" fmla="*/ 38100 h 21193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00037" h="211931">
                  <a:moveTo>
                    <a:pt x="300037" y="38100"/>
                  </a:moveTo>
                  <a:lnTo>
                    <a:pt x="185737" y="0"/>
                  </a:lnTo>
                  <a:lnTo>
                    <a:pt x="0" y="152400"/>
                  </a:lnTo>
                  <a:lnTo>
                    <a:pt x="128587" y="211931"/>
                  </a:lnTo>
                  <a:lnTo>
                    <a:pt x="300037" y="38100"/>
                  </a:lnTo>
                  <a:close/>
                </a:path>
              </a:pathLst>
            </a:custGeom>
            <a:noFill/>
            <a:ln w="12700">
              <a:solidFill>
                <a:srgbClr val="FF33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sp macro="" textlink="">
          <xdr:nvSpPr>
            <xdr:cNvPr id="2212870" name="Freeform 36"/>
            <xdr:cNvSpPr>
              <a:spLocks/>
            </xdr:cNvSpPr>
          </xdr:nvSpPr>
          <xdr:spPr bwMode="auto">
            <a:xfrm rot="-1487545">
              <a:off x="5775832" y="2628900"/>
              <a:ext cx="762067" cy="53975"/>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94" name="Freihandform 193"/>
            <xdr:cNvSpPr/>
          </xdr:nvSpPr>
          <xdr:spPr bwMode="auto">
            <a:xfrm>
              <a:off x="5470313" y="2260093"/>
              <a:ext cx="1132407" cy="1437124"/>
            </a:xfrm>
            <a:custGeom>
              <a:avLst/>
              <a:gdLst>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210865"/>
                <a:gd name="connsiteY0" fmla="*/ 0 h 1571625"/>
                <a:gd name="connsiteX1" fmla="*/ 1009650 w 1210865"/>
                <a:gd name="connsiteY1" fmla="*/ 192881 h 1571625"/>
                <a:gd name="connsiteX2" fmla="*/ 1169193 w 1210865"/>
                <a:gd name="connsiteY2" fmla="*/ 650081 h 1571625"/>
                <a:gd name="connsiteX3" fmla="*/ 1178718 w 1210865"/>
                <a:gd name="connsiteY3" fmla="*/ 735806 h 1571625"/>
                <a:gd name="connsiteX4" fmla="*/ 976312 w 1210865"/>
                <a:gd name="connsiteY4" fmla="*/ 1238250 h 1571625"/>
                <a:gd name="connsiteX5" fmla="*/ 357187 w 1210865"/>
                <a:gd name="connsiteY5" fmla="*/ 1512094 h 1571625"/>
                <a:gd name="connsiteX6" fmla="*/ 0 w 1210865"/>
                <a:gd name="connsiteY6" fmla="*/ 1571625 h 1571625"/>
                <a:gd name="connsiteX0" fmla="*/ 716756 w 1247378"/>
                <a:gd name="connsiteY0" fmla="*/ 0 h 1571625"/>
                <a:gd name="connsiteX1" fmla="*/ 1009650 w 1247378"/>
                <a:gd name="connsiteY1" fmla="*/ 192881 h 1571625"/>
                <a:gd name="connsiteX2" fmla="*/ 1219200 w 1247378"/>
                <a:gd name="connsiteY2" fmla="*/ 588169 h 1571625"/>
                <a:gd name="connsiteX3" fmla="*/ 1178718 w 1247378"/>
                <a:gd name="connsiteY3" fmla="*/ 735806 h 1571625"/>
                <a:gd name="connsiteX4" fmla="*/ 976312 w 1247378"/>
                <a:gd name="connsiteY4" fmla="*/ 1238250 h 1571625"/>
                <a:gd name="connsiteX5" fmla="*/ 357187 w 1247378"/>
                <a:gd name="connsiteY5" fmla="*/ 1512094 h 1571625"/>
                <a:gd name="connsiteX6" fmla="*/ 0 w 1247378"/>
                <a:gd name="connsiteY6" fmla="*/ 1571625 h 1571625"/>
                <a:gd name="connsiteX0" fmla="*/ 716756 w 1219200"/>
                <a:gd name="connsiteY0" fmla="*/ 0 h 1571625"/>
                <a:gd name="connsiteX1" fmla="*/ 1009650 w 1219200"/>
                <a:gd name="connsiteY1" fmla="*/ 192881 h 1571625"/>
                <a:gd name="connsiteX2" fmla="*/ 1219200 w 1219200"/>
                <a:gd name="connsiteY2" fmla="*/ 588169 h 1571625"/>
                <a:gd name="connsiteX3" fmla="*/ 1178718 w 1219200"/>
                <a:gd name="connsiteY3" fmla="*/ 735806 h 1571625"/>
                <a:gd name="connsiteX4" fmla="*/ 976312 w 1219200"/>
                <a:gd name="connsiteY4" fmla="*/ 1238250 h 1571625"/>
                <a:gd name="connsiteX5" fmla="*/ 357187 w 1219200"/>
                <a:gd name="connsiteY5" fmla="*/ 1512094 h 1571625"/>
                <a:gd name="connsiteX6" fmla="*/ 0 w 1219200"/>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601391"/>
                <a:gd name="connsiteX1" fmla="*/ 1009650 w 1209675"/>
                <a:gd name="connsiteY1" fmla="*/ 192881 h 1601391"/>
                <a:gd name="connsiteX2" fmla="*/ 1209675 w 1209675"/>
                <a:gd name="connsiteY2" fmla="*/ 652462 h 1601391"/>
                <a:gd name="connsiteX3" fmla="*/ 1178718 w 1209675"/>
                <a:gd name="connsiteY3" fmla="*/ 735806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209675"/>
                <a:gd name="connsiteY0" fmla="*/ 0 h 1601391"/>
                <a:gd name="connsiteX1" fmla="*/ 1009650 w 1209675"/>
                <a:gd name="connsiteY1" fmla="*/ 192881 h 1601391"/>
                <a:gd name="connsiteX2" fmla="*/ 1209675 w 1209675"/>
                <a:gd name="connsiteY2" fmla="*/ 652462 h 1601391"/>
                <a:gd name="connsiteX3" fmla="*/ 1135855 w 1209675"/>
                <a:gd name="connsiteY3" fmla="*/ 835818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147763"/>
                <a:gd name="connsiteY0" fmla="*/ 0 h 1601391"/>
                <a:gd name="connsiteX1" fmla="*/ 1009650 w 1147763"/>
                <a:gd name="connsiteY1" fmla="*/ 192881 h 1601391"/>
                <a:gd name="connsiteX2" fmla="*/ 1147763 w 1147763"/>
                <a:gd name="connsiteY2" fmla="*/ 788193 h 1601391"/>
                <a:gd name="connsiteX3" fmla="*/ 1135855 w 1147763"/>
                <a:gd name="connsiteY3" fmla="*/ 835818 h 1601391"/>
                <a:gd name="connsiteX4" fmla="*/ 1052512 w 1147763"/>
                <a:gd name="connsiteY4" fmla="*/ 1035844 h 1601391"/>
                <a:gd name="connsiteX5" fmla="*/ 357187 w 1147763"/>
                <a:gd name="connsiteY5" fmla="*/ 1512094 h 1601391"/>
                <a:gd name="connsiteX6" fmla="*/ 0 w 1147763"/>
                <a:gd name="connsiteY6" fmla="*/ 1571625 h 1601391"/>
                <a:gd name="connsiteX0" fmla="*/ 716756 w 1205311"/>
                <a:gd name="connsiteY0" fmla="*/ 0 h 1601391"/>
                <a:gd name="connsiteX1" fmla="*/ 1009650 w 1205311"/>
                <a:gd name="connsiteY1" fmla="*/ 192881 h 1601391"/>
                <a:gd name="connsiteX2" fmla="*/ 1147763 w 1205311"/>
                <a:gd name="connsiteY2" fmla="*/ 788193 h 1601391"/>
                <a:gd name="connsiteX3" fmla="*/ 1135855 w 1205311"/>
                <a:gd name="connsiteY3" fmla="*/ 835818 h 1601391"/>
                <a:gd name="connsiteX4" fmla="*/ 1052512 w 1205311"/>
                <a:gd name="connsiteY4" fmla="*/ 1035844 h 1601391"/>
                <a:gd name="connsiteX5" fmla="*/ 357187 w 1205311"/>
                <a:gd name="connsiteY5" fmla="*/ 1512094 h 1601391"/>
                <a:gd name="connsiteX6" fmla="*/ 0 w 1205311"/>
                <a:gd name="connsiteY6" fmla="*/ 1571625 h 1601391"/>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33462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5368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0130 w 1205311"/>
                <a:gd name="connsiteY5" fmla="*/ 1035844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16794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45368 w 1202929"/>
                <a:gd name="connsiteY4" fmla="*/ 1040606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61999 w 1202929"/>
                <a:gd name="connsiteY0" fmla="*/ 25003 h 1501378"/>
                <a:gd name="connsiteX1" fmla="*/ 1009650 w 1202929"/>
                <a:gd name="connsiteY1" fmla="*/ 122634 h 1501378"/>
                <a:gd name="connsiteX2" fmla="*/ 1145381 w 1202929"/>
                <a:gd name="connsiteY2" fmla="*/ 725090 h 1501378"/>
                <a:gd name="connsiteX3" fmla="*/ 1135855 w 1202929"/>
                <a:gd name="connsiteY3" fmla="*/ 765571 h 1501378"/>
                <a:gd name="connsiteX4" fmla="*/ 1045368 w 1202929"/>
                <a:gd name="connsiteY4" fmla="*/ 970359 h 1501378"/>
                <a:gd name="connsiteX5" fmla="*/ 1002506 w 1202929"/>
                <a:gd name="connsiteY5" fmla="*/ 1044179 h 1501378"/>
                <a:gd name="connsiteX6" fmla="*/ 540543 w 1202929"/>
                <a:gd name="connsiteY6" fmla="*/ 1406129 h 1501378"/>
                <a:gd name="connsiteX7" fmla="*/ 0 w 1202929"/>
                <a:gd name="connsiteY7" fmla="*/ 1501378 h 1501378"/>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19135 w 1162447"/>
                <a:gd name="connsiteY0" fmla="*/ 0 h 1447007"/>
                <a:gd name="connsiteX1" fmla="*/ 1004887 w 1162447"/>
                <a:gd name="connsiteY1" fmla="*/ 216693 h 1447007"/>
                <a:gd name="connsiteX2" fmla="*/ 1104899 w 1162447"/>
                <a:gd name="connsiteY2" fmla="*/ 700087 h 1447007"/>
                <a:gd name="connsiteX3" fmla="*/ 1095373 w 1162447"/>
                <a:gd name="connsiteY3" fmla="*/ 740568 h 1447007"/>
                <a:gd name="connsiteX4" fmla="*/ 1004886 w 1162447"/>
                <a:gd name="connsiteY4" fmla="*/ 945356 h 1447007"/>
                <a:gd name="connsiteX5" fmla="*/ 962024 w 1162447"/>
                <a:gd name="connsiteY5" fmla="*/ 1019176 h 1447007"/>
                <a:gd name="connsiteX6" fmla="*/ 500061 w 1162447"/>
                <a:gd name="connsiteY6" fmla="*/ 1381126 h 1447007"/>
                <a:gd name="connsiteX7" fmla="*/ 0 w 1162447"/>
                <a:gd name="connsiteY7" fmla="*/ 1414462 h 1447007"/>
                <a:gd name="connsiteX0" fmla="*/ 719135 w 1162447"/>
                <a:gd name="connsiteY0" fmla="*/ 0 h 1439863"/>
                <a:gd name="connsiteX1" fmla="*/ 1004887 w 1162447"/>
                <a:gd name="connsiteY1" fmla="*/ 216693 h 1439863"/>
                <a:gd name="connsiteX2" fmla="*/ 1104899 w 1162447"/>
                <a:gd name="connsiteY2" fmla="*/ 700087 h 1439863"/>
                <a:gd name="connsiteX3" fmla="*/ 1095373 w 1162447"/>
                <a:gd name="connsiteY3" fmla="*/ 740568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2447"/>
                <a:gd name="connsiteY0" fmla="*/ 0 h 1439863"/>
                <a:gd name="connsiteX1" fmla="*/ 1004887 w 1162447"/>
                <a:gd name="connsiteY1" fmla="*/ 216693 h 1439863"/>
                <a:gd name="connsiteX2" fmla="*/ 1104899 w 1162447"/>
                <a:gd name="connsiteY2" fmla="*/ 700087 h 1439863"/>
                <a:gd name="connsiteX3" fmla="*/ 1078704 w 1162447"/>
                <a:gd name="connsiteY3" fmla="*/ 745331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0066"/>
                <a:gd name="connsiteY0" fmla="*/ 0 h 1439863"/>
                <a:gd name="connsiteX1" fmla="*/ 1004887 w 1160066"/>
                <a:gd name="connsiteY1" fmla="*/ 216693 h 1439863"/>
                <a:gd name="connsiteX2" fmla="*/ 1102518 w 1160066"/>
                <a:gd name="connsiteY2" fmla="*/ 685799 h 1439863"/>
                <a:gd name="connsiteX3" fmla="*/ 1078704 w 1160066"/>
                <a:gd name="connsiteY3" fmla="*/ 745331 h 1439863"/>
                <a:gd name="connsiteX4" fmla="*/ 1004886 w 1160066"/>
                <a:gd name="connsiteY4" fmla="*/ 945356 h 1439863"/>
                <a:gd name="connsiteX5" fmla="*/ 962024 w 1160066"/>
                <a:gd name="connsiteY5" fmla="*/ 1019176 h 1439863"/>
                <a:gd name="connsiteX6" fmla="*/ 492918 w 1160066"/>
                <a:gd name="connsiteY6" fmla="*/ 1373982 h 1439863"/>
                <a:gd name="connsiteX7" fmla="*/ 0 w 1160066"/>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4886 w 1145779"/>
                <a:gd name="connsiteY4" fmla="*/ 945356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7267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997742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45779" h="1439863">
                  <a:moveTo>
                    <a:pt x="719135" y="0"/>
                  </a:moveTo>
                  <a:cubicBezTo>
                    <a:pt x="827085" y="51792"/>
                    <a:pt x="894556" y="103584"/>
                    <a:pt x="1004887" y="216693"/>
                  </a:cubicBezTo>
                  <a:cubicBezTo>
                    <a:pt x="1080293" y="325040"/>
                    <a:pt x="1145779" y="514350"/>
                    <a:pt x="1088231" y="704849"/>
                  </a:cubicBezTo>
                  <a:lnTo>
                    <a:pt x="1078704" y="745331"/>
                  </a:lnTo>
                  <a:lnTo>
                    <a:pt x="997742" y="947737"/>
                  </a:lnTo>
                  <a:lnTo>
                    <a:pt x="962024" y="1019176"/>
                  </a:lnTo>
                  <a:cubicBezTo>
                    <a:pt x="872331" y="1174750"/>
                    <a:pt x="653255" y="1308101"/>
                    <a:pt x="492918" y="1373982"/>
                  </a:cubicBezTo>
                  <a:cubicBezTo>
                    <a:pt x="332581" y="1439863"/>
                    <a:pt x="0" y="1414462"/>
                    <a:pt x="0" y="1414462"/>
                  </a:cubicBezTo>
                </a:path>
              </a:pathLst>
            </a:custGeom>
            <a:ln>
              <a:solidFill>
                <a:schemeClr val="tx2">
                  <a:lumMod val="65000"/>
                  <a:lumOff val="35000"/>
                </a:schemeClr>
              </a:solidFill>
              <a:prstDash val="sysDash"/>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195" name="Text Box 41"/>
            <xdr:cNvSpPr txBox="1">
              <a:spLocks noChangeArrowheads="1"/>
            </xdr:cNvSpPr>
          </xdr:nvSpPr>
          <xdr:spPr bwMode="auto">
            <a:xfrm rot="20370549">
              <a:off x="6507360" y="2247810"/>
              <a:ext cx="870166" cy="257945"/>
            </a:xfrm>
            <a:prstGeom prst="rect">
              <a:avLst/>
            </a:prstGeom>
            <a:noFill/>
            <a:ln w="9525">
              <a:noFill/>
              <a:miter lim="800000"/>
              <a:headEnd/>
              <a:tailEnd/>
            </a:ln>
          </xdr:spPr>
          <xdr:txBody>
            <a:bodyPr wrap="square" lIns="18000" tIns="0" rIns="18000" bIns="0"/>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000" b="1">
                  <a:latin typeface="Arial" charset="0"/>
                </a:rPr>
                <a:t>R = 1,5 m</a:t>
              </a:r>
            </a:p>
          </xdr:txBody>
        </xdr:sp>
        <xdr:sp macro="" textlink="">
          <xdr:nvSpPr>
            <xdr:cNvPr id="196" name="Textfeld 60"/>
            <xdr:cNvSpPr txBox="1">
              <a:spLocks noChangeArrowheads="1"/>
            </xdr:cNvSpPr>
          </xdr:nvSpPr>
          <xdr:spPr bwMode="auto">
            <a:xfrm>
              <a:off x="6292798" y="3205893"/>
              <a:ext cx="1144328" cy="319361"/>
            </a:xfrm>
            <a:prstGeom prst="rect">
              <a:avLst/>
            </a:prstGeom>
            <a:noFill/>
            <a:ln w="9525">
              <a:noFill/>
              <a:miter lim="800000"/>
              <a:headEnd/>
              <a:tailEnd/>
            </a:ln>
          </xdr:spPr>
          <xdr:txBody>
            <a:bodyPr wrap="square">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fr-CH" sz="700" kern="1200">
                  <a:solidFill>
                    <a:schemeClr val="tx1"/>
                  </a:solidFill>
                  <a:latin typeface="Arial" charset="0"/>
                  <a:ea typeface="+mn-ea"/>
                  <a:cs typeface="Arial" charset="0"/>
                </a:rPr>
                <a:t>Aufprallfläche ohne Hindernisse</a:t>
              </a:r>
              <a:endParaRPr lang="de-CH" sz="700" kern="1200">
                <a:solidFill>
                  <a:schemeClr val="tx1"/>
                </a:solidFill>
                <a:latin typeface="Arial" charset="0"/>
                <a:ea typeface="+mn-ea"/>
                <a:cs typeface="Arial" charset="0"/>
              </a:endParaRPr>
            </a:p>
          </xdr:txBody>
        </xdr:sp>
        <xdr:sp macro="" textlink="">
          <xdr:nvSpPr>
            <xdr:cNvPr id="197" name="Freihandform 196"/>
            <xdr:cNvSpPr/>
          </xdr:nvSpPr>
          <xdr:spPr bwMode="auto">
            <a:xfrm>
              <a:off x="6185518" y="3353290"/>
              <a:ext cx="965526" cy="208813"/>
            </a:xfrm>
            <a:custGeom>
              <a:avLst/>
              <a:gdLst>
                <a:gd name="connsiteX0" fmla="*/ 1200778 w 1200778"/>
                <a:gd name="connsiteY0" fmla="*/ 150725 h 155749"/>
                <a:gd name="connsiteX1" fmla="*/ 286378 w 1200778"/>
                <a:gd name="connsiteY1" fmla="*/ 155749 h 155749"/>
                <a:gd name="connsiteX2" fmla="*/ 0 w 1200778"/>
                <a:gd name="connsiteY2" fmla="*/ 0 h 155749"/>
              </a:gdLst>
              <a:ahLst/>
              <a:cxnLst>
                <a:cxn ang="0">
                  <a:pos x="connsiteX0" y="connsiteY0"/>
                </a:cxn>
                <a:cxn ang="0">
                  <a:pos x="connsiteX1" y="connsiteY1"/>
                </a:cxn>
                <a:cxn ang="0">
                  <a:pos x="connsiteX2" y="connsiteY2"/>
                </a:cxn>
              </a:cxnLst>
              <a:rect l="l" t="t" r="r" b="b"/>
              <a:pathLst>
                <a:path w="1200778" h="155749">
                  <a:moveTo>
                    <a:pt x="1200778" y="150725"/>
                  </a:moveTo>
                  <a:lnTo>
                    <a:pt x="286378" y="155749"/>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2212875" name="Freeform 65"/>
            <xdr:cNvSpPr>
              <a:spLocks/>
            </xdr:cNvSpPr>
          </xdr:nvSpPr>
          <xdr:spPr bwMode="auto">
            <a:xfrm rot="6197917">
              <a:off x="4226842" y="2698814"/>
              <a:ext cx="524929" cy="378410"/>
            </a:xfrm>
            <a:custGeom>
              <a:avLst/>
              <a:gdLst>
                <a:gd name="T0" fmla="*/ 0 w 586"/>
                <a:gd name="T1" fmla="*/ 0 h 382"/>
                <a:gd name="T2" fmla="*/ 2147483647 w 586"/>
                <a:gd name="T3" fmla="*/ 2147483647 h 382"/>
                <a:gd name="T4" fmla="*/ 0 60000 65536"/>
                <a:gd name="T5" fmla="*/ 0 60000 65536"/>
                <a:gd name="T6" fmla="*/ 0 w 586"/>
                <a:gd name="T7" fmla="*/ 0 h 382"/>
                <a:gd name="T8" fmla="*/ 586 w 586"/>
                <a:gd name="T9" fmla="*/ 382 h 382"/>
              </a:gdLst>
              <a:ahLst/>
              <a:cxnLst>
                <a:cxn ang="T4">
                  <a:pos x="T0" y="T1"/>
                </a:cxn>
                <a:cxn ang="T5">
                  <a:pos x="T2" y="T3"/>
                </a:cxn>
              </a:cxnLst>
              <a:rect l="T6" t="T7" r="T8" b="T9"/>
              <a:pathLst>
                <a:path w="586" h="382">
                  <a:moveTo>
                    <a:pt x="0" y="0"/>
                  </a:moveTo>
                  <a:lnTo>
                    <a:pt x="586" y="382"/>
                  </a:lnTo>
                </a:path>
              </a:pathLst>
            </a:cu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199" name="Rectangle 38"/>
            <xdr:cNvSpPr>
              <a:spLocks noChangeArrowheads="1"/>
            </xdr:cNvSpPr>
          </xdr:nvSpPr>
          <xdr:spPr bwMode="auto">
            <a:xfrm rot="461275">
              <a:off x="2216132" y="2377458"/>
              <a:ext cx="536404" cy="293446"/>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sp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defRPr/>
              </a:pPr>
              <a:r>
                <a:rPr lang="fr-CH" sz="1050" b="1">
                  <a:latin typeface="Arial" charset="0"/>
                </a:rPr>
                <a:t>R = X</a:t>
              </a:r>
            </a:p>
          </xdr:txBody>
        </xdr:sp>
      </xdr:grpSp>
      <xdr:sp macro="" textlink="">
        <xdr:nvSpPr>
          <xdr:cNvPr id="83" name="AutoShape 70"/>
          <xdr:cNvSpPr>
            <a:spLocks/>
          </xdr:cNvSpPr>
        </xdr:nvSpPr>
        <xdr:spPr bwMode="auto">
          <a:xfrm>
            <a:off x="3667125" y="3486150"/>
            <a:ext cx="428625" cy="257175"/>
          </a:xfrm>
          <a:prstGeom prst="rect">
            <a:avLst/>
          </a:prstGeom>
          <a:solidFill>
            <a:schemeClr val="bg1"/>
          </a:solidFill>
          <a:ln w="12700">
            <a:noFill/>
            <a:miter lim="800000"/>
            <a:headEnd/>
            <a:tailEnd type="arrow" w="med" len="med"/>
          </a:ln>
        </xdr:spPr>
        <xdr:txBody>
          <a:bodyPr wrap="square" lIns="0" tIns="36000" rIns="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defRPr/>
            </a:pPr>
            <a:r>
              <a:rPr lang="fr-CH" sz="1000" b="1">
                <a:latin typeface="Arial" charset="0"/>
              </a:rPr>
              <a:t>ab 0,60 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15</xdr:row>
      <xdr:rowOff>47625</xdr:rowOff>
    </xdr:from>
    <xdr:to>
      <xdr:col>5</xdr:col>
      <xdr:colOff>285750</xdr:colOff>
      <xdr:row>27</xdr:row>
      <xdr:rowOff>95250</xdr:rowOff>
    </xdr:to>
    <xdr:sp macro="" textlink="">
      <xdr:nvSpPr>
        <xdr:cNvPr id="2191156" name="Freeform 9" descr="50%"/>
        <xdr:cNvSpPr>
          <a:spLocks/>
        </xdr:cNvSpPr>
      </xdr:nvSpPr>
      <xdr:spPr bwMode="auto">
        <a:xfrm>
          <a:off x="0" y="3476625"/>
          <a:ext cx="5953125" cy="1990725"/>
        </a:xfrm>
        <a:custGeom>
          <a:avLst/>
          <a:gdLst>
            <a:gd name="T0" fmla="*/ 2147483647 w 10288"/>
            <a:gd name="T1" fmla="*/ 0 h 10030"/>
            <a:gd name="T2" fmla="*/ 2147483647 w 10288"/>
            <a:gd name="T3" fmla="*/ 2147483647 h 10030"/>
            <a:gd name="T4" fmla="*/ 2147483647 w 10288"/>
            <a:gd name="T5" fmla="*/ 2147483647 h 10030"/>
            <a:gd name="T6" fmla="*/ 2147483647 w 10288"/>
            <a:gd name="T7" fmla="*/ 2147483647 h 10030"/>
            <a:gd name="T8" fmla="*/ 2147483647 w 10288"/>
            <a:gd name="T9" fmla="*/ 2147483647 h 10030"/>
            <a:gd name="T10" fmla="*/ 2147483647 w 10288"/>
            <a:gd name="T11" fmla="*/ 2147483647 h 10030"/>
            <a:gd name="T12" fmla="*/ 2147483647 w 10288"/>
            <a:gd name="T13" fmla="*/ 2147483647 h 10030"/>
            <a:gd name="T14" fmla="*/ 2147483647 w 10288"/>
            <a:gd name="T15" fmla="*/ 2147483647 h 10030"/>
            <a:gd name="T16" fmla="*/ 2147483647 w 10288"/>
            <a:gd name="T17" fmla="*/ 2147483647 h 10030"/>
            <a:gd name="T18" fmla="*/ 2147483647 w 10288"/>
            <a:gd name="T19" fmla="*/ 2147483647 h 10030"/>
            <a:gd name="T20" fmla="*/ 2147483647 w 10288"/>
            <a:gd name="T21" fmla="*/ 2147483647 h 10030"/>
            <a:gd name="T22" fmla="*/ 2147483647 w 10288"/>
            <a:gd name="T23" fmla="*/ 2147483647 h 10030"/>
            <a:gd name="T24" fmla="*/ 2147483647 w 10288"/>
            <a:gd name="T25" fmla="*/ 2147483647 h 10030"/>
            <a:gd name="T26" fmla="*/ 2147483647 w 10288"/>
            <a:gd name="T27" fmla="*/ 2147483647 h 10030"/>
            <a:gd name="T28" fmla="*/ 2147483647 w 10288"/>
            <a:gd name="T29" fmla="*/ 2147483647 h 10030"/>
            <a:gd name="T30" fmla="*/ 2147483647 w 10288"/>
            <a:gd name="T31" fmla="*/ 2147483647 h 10030"/>
            <a:gd name="T32" fmla="*/ 2147483647 w 10288"/>
            <a:gd name="T33" fmla="*/ 2147483647 h 10030"/>
            <a:gd name="T34" fmla="*/ 2147483647 w 10288"/>
            <a:gd name="T35" fmla="*/ 2147483647 h 10030"/>
            <a:gd name="T36" fmla="*/ 2147483647 w 10288"/>
            <a:gd name="T37" fmla="*/ 2147483647 h 10030"/>
            <a:gd name="T38" fmla="*/ 2147483647 w 10288"/>
            <a:gd name="T39" fmla="*/ 2147483647 h 10030"/>
            <a:gd name="T40" fmla="*/ 2147483647 w 10288"/>
            <a:gd name="T41" fmla="*/ 2147483647 h 10030"/>
            <a:gd name="T42" fmla="*/ 2147483647 w 10288"/>
            <a:gd name="T43" fmla="*/ 2147483647 h 10030"/>
            <a:gd name="T44" fmla="*/ 2147483647 w 10288"/>
            <a:gd name="T45" fmla="*/ 2147483647 h 10030"/>
            <a:gd name="T46" fmla="*/ 2147483647 w 10288"/>
            <a:gd name="T47" fmla="*/ 2147483647 h 10030"/>
            <a:gd name="T48" fmla="*/ 2147483647 w 10288"/>
            <a:gd name="T49" fmla="*/ 2147483647 h 10030"/>
            <a:gd name="T50" fmla="*/ 2147483647 w 10288"/>
            <a:gd name="T51" fmla="*/ 2147483647 h 10030"/>
            <a:gd name="T52" fmla="*/ 2147483647 w 10288"/>
            <a:gd name="T53" fmla="*/ 2147483647 h 10030"/>
            <a:gd name="T54" fmla="*/ 2147483647 w 10288"/>
            <a:gd name="T55" fmla="*/ 2147483647 h 10030"/>
            <a:gd name="T56" fmla="*/ 2147483647 w 10288"/>
            <a:gd name="T57" fmla="*/ 2147483647 h 10030"/>
            <a:gd name="T58" fmla="*/ 2147483647 w 10288"/>
            <a:gd name="T59" fmla="*/ 2147483647 h 10030"/>
            <a:gd name="T60" fmla="*/ 2147483647 w 10288"/>
            <a:gd name="T61" fmla="*/ 2147483647 h 10030"/>
            <a:gd name="T62" fmla="*/ 2147483647 w 10288"/>
            <a:gd name="T63" fmla="*/ 2147483647 h 10030"/>
            <a:gd name="T64" fmla="*/ 2147483647 w 10288"/>
            <a:gd name="T65" fmla="*/ 2147483647 h 10030"/>
            <a:gd name="T66" fmla="*/ 2147483647 w 10288"/>
            <a:gd name="T67" fmla="*/ 2147483647 h 10030"/>
            <a:gd name="T68" fmla="*/ 2147483647 w 10288"/>
            <a:gd name="T69" fmla="*/ 2147483647 h 10030"/>
            <a:gd name="T70" fmla="*/ 2147483647 w 10288"/>
            <a:gd name="T71" fmla="*/ 0 h 1003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0288"/>
            <a:gd name="T109" fmla="*/ 0 h 10030"/>
            <a:gd name="T110" fmla="*/ 10288 w 10288"/>
            <a:gd name="T111" fmla="*/ 10030 h 10030"/>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0288" h="10030">
              <a:moveTo>
                <a:pt x="9602" y="0"/>
              </a:moveTo>
              <a:cubicBezTo>
                <a:pt x="9572" y="223"/>
                <a:pt x="9542" y="447"/>
                <a:pt x="9512" y="670"/>
              </a:cubicBezTo>
              <a:cubicBezTo>
                <a:pt x="9560" y="766"/>
                <a:pt x="9609" y="861"/>
                <a:pt x="9657" y="957"/>
              </a:cubicBezTo>
              <a:lnTo>
                <a:pt x="9579" y="1245"/>
              </a:lnTo>
              <a:cubicBezTo>
                <a:pt x="9609" y="1351"/>
                <a:pt x="9638" y="1458"/>
                <a:pt x="9667" y="1564"/>
              </a:cubicBezTo>
              <a:cubicBezTo>
                <a:pt x="9641" y="1713"/>
                <a:pt x="9616" y="1862"/>
                <a:pt x="9590" y="2011"/>
              </a:cubicBezTo>
              <a:cubicBezTo>
                <a:pt x="9631" y="2181"/>
                <a:pt x="9671" y="2351"/>
                <a:pt x="9712" y="2521"/>
              </a:cubicBezTo>
              <a:cubicBezTo>
                <a:pt x="9694" y="2649"/>
                <a:pt x="9675" y="2776"/>
                <a:pt x="9657" y="2904"/>
              </a:cubicBezTo>
              <a:lnTo>
                <a:pt x="9795" y="3261"/>
              </a:lnTo>
              <a:lnTo>
                <a:pt x="9979" y="3346"/>
              </a:lnTo>
              <a:cubicBezTo>
                <a:pt x="9994" y="3686"/>
                <a:pt x="10009" y="4027"/>
                <a:pt x="10025" y="4367"/>
              </a:cubicBezTo>
              <a:cubicBezTo>
                <a:pt x="10071" y="4294"/>
                <a:pt x="10118" y="4222"/>
                <a:pt x="10164" y="4149"/>
              </a:cubicBezTo>
              <a:cubicBezTo>
                <a:pt x="10205" y="4429"/>
                <a:pt x="10247" y="4709"/>
                <a:pt x="10288" y="4989"/>
              </a:cubicBezTo>
              <a:lnTo>
                <a:pt x="9115" y="5793"/>
              </a:lnTo>
              <a:cubicBezTo>
                <a:pt x="8913" y="6074"/>
                <a:pt x="9099" y="6394"/>
                <a:pt x="9084" y="6681"/>
              </a:cubicBezTo>
              <a:cubicBezTo>
                <a:pt x="9069" y="6968"/>
                <a:pt x="9087" y="7271"/>
                <a:pt x="9022" y="7527"/>
              </a:cubicBezTo>
              <a:cubicBezTo>
                <a:pt x="8957" y="7782"/>
                <a:pt x="8957" y="7926"/>
                <a:pt x="8690" y="8234"/>
              </a:cubicBezTo>
              <a:lnTo>
                <a:pt x="7410" y="9388"/>
              </a:lnTo>
              <a:cubicBezTo>
                <a:pt x="7071" y="9633"/>
                <a:pt x="6873" y="9665"/>
                <a:pt x="6655" y="9702"/>
              </a:cubicBezTo>
              <a:cubicBezTo>
                <a:pt x="6437" y="9739"/>
                <a:pt x="6282" y="9665"/>
                <a:pt x="6101" y="9612"/>
              </a:cubicBezTo>
              <a:cubicBezTo>
                <a:pt x="5919" y="9559"/>
                <a:pt x="5774" y="9346"/>
                <a:pt x="5567" y="9388"/>
              </a:cubicBezTo>
              <a:cubicBezTo>
                <a:pt x="5360" y="9431"/>
                <a:pt x="5162" y="9787"/>
                <a:pt x="4861" y="9878"/>
              </a:cubicBezTo>
              <a:cubicBezTo>
                <a:pt x="4561" y="9968"/>
                <a:pt x="4126" y="10030"/>
                <a:pt x="3757" y="9920"/>
              </a:cubicBezTo>
              <a:cubicBezTo>
                <a:pt x="3388" y="9810"/>
                <a:pt x="2941" y="9431"/>
                <a:pt x="2649" y="9217"/>
              </a:cubicBezTo>
              <a:cubicBezTo>
                <a:pt x="2357" y="9003"/>
                <a:pt x="2240" y="8710"/>
                <a:pt x="2003" y="8635"/>
              </a:cubicBezTo>
              <a:cubicBezTo>
                <a:pt x="1766" y="8560"/>
                <a:pt x="1447" y="8849"/>
                <a:pt x="1228" y="8767"/>
              </a:cubicBezTo>
              <a:cubicBezTo>
                <a:pt x="1009" y="8685"/>
                <a:pt x="860" y="8441"/>
                <a:pt x="688" y="8141"/>
              </a:cubicBezTo>
              <a:lnTo>
                <a:pt x="87" y="6975"/>
              </a:lnTo>
              <a:cubicBezTo>
                <a:pt x="0" y="6608"/>
                <a:pt x="137" y="6147"/>
                <a:pt x="415" y="5779"/>
              </a:cubicBezTo>
              <a:cubicBezTo>
                <a:pt x="501" y="5559"/>
                <a:pt x="617" y="5629"/>
                <a:pt x="673" y="5303"/>
              </a:cubicBezTo>
              <a:cubicBezTo>
                <a:pt x="784" y="5021"/>
                <a:pt x="673" y="4340"/>
                <a:pt x="703" y="3973"/>
              </a:cubicBezTo>
              <a:cubicBezTo>
                <a:pt x="735" y="3606"/>
                <a:pt x="746" y="3335"/>
                <a:pt x="857" y="3085"/>
              </a:cubicBezTo>
              <a:cubicBezTo>
                <a:pt x="968" y="2835"/>
                <a:pt x="1219" y="2612"/>
                <a:pt x="1366" y="2457"/>
              </a:cubicBezTo>
              <a:cubicBezTo>
                <a:pt x="1514" y="2303"/>
                <a:pt x="1495" y="2372"/>
                <a:pt x="1743" y="2170"/>
              </a:cubicBezTo>
              <a:cubicBezTo>
                <a:pt x="1991" y="1968"/>
                <a:pt x="1542" y="1606"/>
                <a:pt x="2851" y="1245"/>
              </a:cubicBezTo>
              <a:cubicBezTo>
                <a:pt x="4161" y="883"/>
                <a:pt x="8195" y="261"/>
                <a:pt x="9602" y="0"/>
              </a:cubicBezTo>
              <a:close/>
            </a:path>
          </a:pathLst>
        </a:custGeom>
        <a:solidFill>
          <a:srgbClr val="FFCC99"/>
        </a:solidFill>
        <a:ln w="9525" cap="flat" cmpd="sng">
          <a:solidFill>
            <a:srgbClr val="000000"/>
          </a:solidFill>
          <a:prstDash val="solid"/>
          <a:round/>
          <a:headEnd type="none" w="med" len="med"/>
          <a:tailEnd type="none" w="med" len="med"/>
        </a:ln>
      </xdr:spPr>
    </xdr:sp>
    <xdr:clientData/>
  </xdr:twoCellAnchor>
  <xdr:twoCellAnchor editAs="oneCell">
    <xdr:from>
      <xdr:col>1</xdr:col>
      <xdr:colOff>952500</xdr:colOff>
      <xdr:row>4</xdr:row>
      <xdr:rowOff>66675</xdr:rowOff>
    </xdr:from>
    <xdr:to>
      <xdr:col>4</xdr:col>
      <xdr:colOff>85725</xdr:colOff>
      <xdr:row>24</xdr:row>
      <xdr:rowOff>104775</xdr:rowOff>
    </xdr:to>
    <xdr:pic>
      <xdr:nvPicPr>
        <xdr:cNvPr id="2191157" name="Grafik 57" descr="Tour hélicoidal Fuchs2.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1714500"/>
          <a:ext cx="3886200" cy="327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0</xdr:row>
      <xdr:rowOff>28575</xdr:rowOff>
    </xdr:from>
    <xdr:to>
      <xdr:col>6</xdr:col>
      <xdr:colOff>66675</xdr:colOff>
      <xdr:row>1</xdr:row>
      <xdr:rowOff>152400</xdr:rowOff>
    </xdr:to>
    <xdr:pic>
      <xdr:nvPicPr>
        <xdr:cNvPr id="2191158" name="Picture 24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0" y="28575"/>
          <a:ext cx="11239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41</xdr:row>
      <xdr:rowOff>0</xdr:rowOff>
    </xdr:from>
    <xdr:to>
      <xdr:col>1</xdr:col>
      <xdr:colOff>971550</xdr:colOff>
      <xdr:row>42</xdr:row>
      <xdr:rowOff>145401</xdr:rowOff>
    </xdr:to>
    <xdr:sp macro="" textlink="">
      <xdr:nvSpPr>
        <xdr:cNvPr id="52" name="Abgerundetes Rechteck 51">
          <a:hlinkClick xmlns:r="http://schemas.openxmlformats.org/officeDocument/2006/relationships" r:id="rId3"/>
        </xdr:cNvPr>
        <xdr:cNvSpPr/>
      </xdr:nvSpPr>
      <xdr:spPr>
        <a:xfrm>
          <a:off x="190500" y="94011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1104900</xdr:colOff>
      <xdr:row>41</xdr:row>
      <xdr:rowOff>0</xdr:rowOff>
    </xdr:from>
    <xdr:to>
      <xdr:col>1</xdr:col>
      <xdr:colOff>2266950</xdr:colOff>
      <xdr:row>42</xdr:row>
      <xdr:rowOff>145401</xdr:rowOff>
    </xdr:to>
    <xdr:sp macro="" textlink="">
      <xdr:nvSpPr>
        <xdr:cNvPr id="53" name="Abgerundetes Rechteck 52">
          <a:hlinkClick xmlns:r="http://schemas.openxmlformats.org/officeDocument/2006/relationships" r:id="rId4"/>
        </xdr:cNvPr>
        <xdr:cNvSpPr/>
      </xdr:nvSpPr>
      <xdr:spPr>
        <a:xfrm>
          <a:off x="1485900" y="94011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47625</xdr:colOff>
      <xdr:row>9</xdr:row>
      <xdr:rowOff>123825</xdr:rowOff>
    </xdr:from>
    <xdr:to>
      <xdr:col>5</xdr:col>
      <xdr:colOff>171450</xdr:colOff>
      <xdr:row>29</xdr:row>
      <xdr:rowOff>57150</xdr:rowOff>
    </xdr:to>
    <xdr:grpSp>
      <xdr:nvGrpSpPr>
        <xdr:cNvPr id="2191161" name="Gruppieren 53"/>
        <xdr:cNvGrpSpPr>
          <a:grpSpLocks/>
        </xdr:cNvGrpSpPr>
      </xdr:nvGrpSpPr>
      <xdr:grpSpPr bwMode="auto">
        <a:xfrm>
          <a:off x="47625" y="2581275"/>
          <a:ext cx="5791200" cy="3171825"/>
          <a:chOff x="47625" y="2581275"/>
          <a:chExt cx="5791200" cy="3171825"/>
        </a:xfrm>
      </xdr:grpSpPr>
      <xdr:sp macro="" textlink="">
        <xdr:nvSpPr>
          <xdr:cNvPr id="12" name="Text Box 5"/>
          <xdr:cNvSpPr txBox="1">
            <a:spLocks noChangeArrowheads="1"/>
          </xdr:cNvSpPr>
        </xdr:nvSpPr>
        <xdr:spPr bwMode="auto">
          <a:xfrm>
            <a:off x="400050" y="3314700"/>
            <a:ext cx="752475" cy="304800"/>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700" kern="1200">
                <a:solidFill>
                  <a:schemeClr val="tx1"/>
                </a:solidFill>
                <a:latin typeface="Arial" charset="0"/>
                <a:ea typeface="+mn-ea"/>
                <a:cs typeface="+mn-cs"/>
              </a:rPr>
              <a:t>Zeichnung: </a:t>
            </a:r>
          </a:p>
          <a:p>
            <a:r>
              <a:rPr lang="fr-CH" sz="700" kern="1200">
                <a:solidFill>
                  <a:schemeClr val="tx1"/>
                </a:solidFill>
                <a:latin typeface="Arial" charset="0"/>
                <a:ea typeface="+mn-ea"/>
                <a:cs typeface="+mn-cs"/>
              </a:rPr>
              <a:t>Fuchs</a:t>
            </a:r>
            <a:endParaRPr lang="de-CH" sz="700" kern="1200">
              <a:solidFill>
                <a:schemeClr val="tx1"/>
              </a:solidFill>
              <a:latin typeface="Arial" charset="0"/>
              <a:ea typeface="+mn-ea"/>
              <a:cs typeface="+mn-cs"/>
            </a:endParaRPr>
          </a:p>
        </xdr:txBody>
      </xdr:sp>
      <xdr:sp macro="" textlink="">
        <xdr:nvSpPr>
          <xdr:cNvPr id="2191172" name="Line 20"/>
          <xdr:cNvSpPr>
            <a:spLocks noChangeShapeType="1"/>
          </xdr:cNvSpPr>
        </xdr:nvSpPr>
        <xdr:spPr bwMode="auto">
          <a:xfrm flipH="1">
            <a:off x="2095500" y="4705350"/>
            <a:ext cx="304800" cy="733425"/>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sp macro="" textlink="">
        <xdr:nvSpPr>
          <xdr:cNvPr id="2191173" name="Line 21"/>
          <xdr:cNvSpPr>
            <a:spLocks noChangeShapeType="1"/>
          </xdr:cNvSpPr>
        </xdr:nvSpPr>
        <xdr:spPr bwMode="auto">
          <a:xfrm flipH="1">
            <a:off x="676275" y="4619625"/>
            <a:ext cx="771525" cy="1333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174" name="Line 24"/>
          <xdr:cNvSpPr>
            <a:spLocks noChangeShapeType="1"/>
          </xdr:cNvSpPr>
        </xdr:nvSpPr>
        <xdr:spPr bwMode="auto">
          <a:xfrm rot="7135626">
            <a:off x="785812" y="3795713"/>
            <a:ext cx="257175" cy="952500"/>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sp macro="" textlink="">
        <xdr:nvSpPr>
          <xdr:cNvPr id="17" name="Text Box 27"/>
          <xdr:cNvSpPr txBox="1">
            <a:spLocks noChangeArrowheads="1"/>
          </xdr:cNvSpPr>
        </xdr:nvSpPr>
        <xdr:spPr bwMode="auto">
          <a:xfrm rot="17554522">
            <a:off x="1895475" y="4876800"/>
            <a:ext cx="438150" cy="20955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R = X</a:t>
            </a:r>
          </a:p>
        </xdr:txBody>
      </xdr:sp>
      <xdr:sp macro="" textlink="">
        <xdr:nvSpPr>
          <xdr:cNvPr id="2191176" name="Line 28"/>
          <xdr:cNvSpPr>
            <a:spLocks noChangeShapeType="1"/>
          </xdr:cNvSpPr>
        </xdr:nvSpPr>
        <xdr:spPr bwMode="auto">
          <a:xfrm>
            <a:off x="3629025" y="4343400"/>
            <a:ext cx="0" cy="504825"/>
          </a:xfrm>
          <a:prstGeom prst="line">
            <a:avLst/>
          </a:prstGeom>
          <a:noFill/>
          <a:ln w="12700">
            <a:solidFill>
              <a:srgbClr val="FF33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177" name="Line 29"/>
          <xdr:cNvSpPr>
            <a:spLocks noChangeShapeType="1"/>
          </xdr:cNvSpPr>
        </xdr:nvSpPr>
        <xdr:spPr bwMode="auto">
          <a:xfrm flipH="1">
            <a:off x="3533775" y="4848225"/>
            <a:ext cx="95250" cy="542925"/>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sp macro="" textlink="">
        <xdr:nvSpPr>
          <xdr:cNvPr id="2191178" name="Line 30"/>
          <xdr:cNvSpPr>
            <a:spLocks noChangeShapeType="1"/>
          </xdr:cNvSpPr>
        </xdr:nvSpPr>
        <xdr:spPr bwMode="auto">
          <a:xfrm>
            <a:off x="2886075" y="4552950"/>
            <a:ext cx="1743075" cy="6572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179" name="Line 31"/>
          <xdr:cNvSpPr>
            <a:spLocks noChangeShapeType="1"/>
          </xdr:cNvSpPr>
        </xdr:nvSpPr>
        <xdr:spPr bwMode="auto">
          <a:xfrm flipV="1">
            <a:off x="2571750" y="4133850"/>
            <a:ext cx="2771775" cy="47625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180" name="Freeform 32"/>
          <xdr:cNvSpPr>
            <a:spLocks/>
          </xdr:cNvSpPr>
        </xdr:nvSpPr>
        <xdr:spPr bwMode="auto">
          <a:xfrm>
            <a:off x="4857750" y="4191000"/>
            <a:ext cx="762000" cy="352425"/>
          </a:xfrm>
          <a:custGeom>
            <a:avLst/>
            <a:gdLst>
              <a:gd name="T0" fmla="*/ 0 w 727"/>
              <a:gd name="T1" fmla="*/ 0 h 305"/>
              <a:gd name="T2" fmla="*/ 2147483647 w 727"/>
              <a:gd name="T3" fmla="*/ 2147483647 h 305"/>
              <a:gd name="T4" fmla="*/ 0 60000 65536"/>
              <a:gd name="T5" fmla="*/ 0 60000 65536"/>
              <a:gd name="T6" fmla="*/ 0 w 727"/>
              <a:gd name="T7" fmla="*/ 0 h 305"/>
              <a:gd name="T8" fmla="*/ 727 w 727"/>
              <a:gd name="T9" fmla="*/ 305 h 305"/>
            </a:gdLst>
            <a:ahLst/>
            <a:cxnLst>
              <a:cxn ang="T4">
                <a:pos x="T0" y="T1"/>
              </a:cxn>
              <a:cxn ang="T5">
                <a:pos x="T2" y="T3"/>
              </a:cxn>
            </a:cxnLst>
            <a:rect l="T6" t="T7" r="T8" b="T9"/>
            <a:pathLst>
              <a:path w="727" h="305">
                <a:moveTo>
                  <a:pt x="0" y="0"/>
                </a:moveTo>
                <a:lnTo>
                  <a:pt x="727" y="305"/>
                </a:lnTo>
              </a:path>
            </a:pathLst>
          </a:custGeom>
          <a:noFill/>
          <a:ln w="9525">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2191181" name="Line 33"/>
          <xdr:cNvSpPr>
            <a:spLocks noChangeShapeType="1"/>
          </xdr:cNvSpPr>
        </xdr:nvSpPr>
        <xdr:spPr bwMode="auto">
          <a:xfrm>
            <a:off x="1352550" y="3181350"/>
            <a:ext cx="38100" cy="1200150"/>
          </a:xfrm>
          <a:prstGeom prst="line">
            <a:avLst/>
          </a:prstGeom>
          <a:noFill/>
          <a:ln w="9525">
            <a:solidFill>
              <a:srgbClr val="FF33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182" name="Line 35"/>
          <xdr:cNvSpPr>
            <a:spLocks noChangeShapeType="1"/>
          </xdr:cNvSpPr>
        </xdr:nvSpPr>
        <xdr:spPr bwMode="auto">
          <a:xfrm>
            <a:off x="2571750" y="4610100"/>
            <a:ext cx="885825" cy="390525"/>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183" name="Line 36"/>
          <xdr:cNvSpPr>
            <a:spLocks noChangeShapeType="1"/>
          </xdr:cNvSpPr>
        </xdr:nvSpPr>
        <xdr:spPr bwMode="auto">
          <a:xfrm flipH="1">
            <a:off x="3286125" y="4733925"/>
            <a:ext cx="1390650" cy="304800"/>
          </a:xfrm>
          <a:prstGeom prst="line">
            <a:avLst/>
          </a:prstGeom>
          <a:noFill/>
          <a:ln w="12700">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 name="Text Box 39"/>
          <xdr:cNvSpPr txBox="1">
            <a:spLocks noChangeArrowheads="1"/>
          </xdr:cNvSpPr>
        </xdr:nvSpPr>
        <xdr:spPr bwMode="auto">
          <a:xfrm rot="21373839">
            <a:off x="3257550" y="5038725"/>
            <a:ext cx="552450" cy="200025"/>
          </a:xfrm>
          <a:prstGeom prst="rect">
            <a:avLst/>
          </a:prstGeom>
          <a:solidFill>
            <a:schemeClr val="bg1"/>
          </a:solidFill>
          <a:ln w="9525">
            <a:no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R 1,5 m</a:t>
            </a:r>
          </a:p>
        </xdr:txBody>
      </xdr:sp>
      <xdr:sp macro="" textlink="">
        <xdr:nvSpPr>
          <xdr:cNvPr id="27" name="Text Box 40"/>
          <xdr:cNvSpPr txBox="1">
            <a:spLocks noChangeArrowheads="1"/>
          </xdr:cNvSpPr>
        </xdr:nvSpPr>
        <xdr:spPr bwMode="auto">
          <a:xfrm>
            <a:off x="1095375" y="3752850"/>
            <a:ext cx="657225" cy="200025"/>
          </a:xfrm>
          <a:prstGeom prst="rect">
            <a:avLst/>
          </a:prstGeom>
          <a:solidFill>
            <a:schemeClr val="bg1"/>
          </a:solidFill>
          <a:ln w="9525">
            <a:solidFill>
              <a:srgbClr val="FF3300"/>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solidFill>
                  <a:srgbClr val="FF3300"/>
                </a:solidFill>
                <a:latin typeface="Arial" charset="0"/>
              </a:rPr>
              <a:t>H&lt; 1,5 m</a:t>
            </a:r>
            <a:endParaRPr lang="de-CH" sz="1050" b="1">
              <a:solidFill>
                <a:srgbClr val="FF3300"/>
              </a:solidFill>
              <a:latin typeface="Arial" charset="0"/>
            </a:endParaRPr>
          </a:p>
        </xdr:txBody>
      </xdr:sp>
      <xdr:sp macro="" textlink="">
        <xdr:nvSpPr>
          <xdr:cNvPr id="28" name="Text Box 41"/>
          <xdr:cNvSpPr txBox="1">
            <a:spLocks noChangeArrowheads="1"/>
          </xdr:cNvSpPr>
        </xdr:nvSpPr>
        <xdr:spPr bwMode="auto">
          <a:xfrm>
            <a:off x="3409950" y="4505325"/>
            <a:ext cx="428625" cy="190500"/>
          </a:xfrm>
          <a:prstGeom prst="rect">
            <a:avLst/>
          </a:prstGeom>
          <a:solidFill>
            <a:schemeClr val="bg1"/>
          </a:solidFill>
          <a:ln w="9525">
            <a:solidFill>
              <a:srgbClr val="FF3300"/>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solidFill>
                  <a:srgbClr val="FF3300"/>
                </a:solidFill>
                <a:latin typeface="Arial" charset="0"/>
              </a:rPr>
              <a:t>0,6 m</a:t>
            </a:r>
            <a:endParaRPr lang="de-CH" sz="1050" b="1">
              <a:solidFill>
                <a:srgbClr val="FF3300"/>
              </a:solidFill>
              <a:latin typeface="Arial" charset="0"/>
            </a:endParaRPr>
          </a:p>
        </xdr:txBody>
      </xdr:sp>
      <xdr:sp macro="" textlink="">
        <xdr:nvSpPr>
          <xdr:cNvPr id="2191187" name="Line 42"/>
          <xdr:cNvSpPr>
            <a:spLocks noChangeShapeType="1"/>
          </xdr:cNvSpPr>
        </xdr:nvSpPr>
        <xdr:spPr bwMode="auto">
          <a:xfrm flipV="1">
            <a:off x="2400300" y="2733675"/>
            <a:ext cx="0" cy="1952625"/>
          </a:xfrm>
          <a:prstGeom prst="line">
            <a:avLst/>
          </a:prstGeom>
          <a:noFill/>
          <a:ln w="28575">
            <a:solidFill>
              <a:srgbClr val="FF3300"/>
            </a:solidFill>
            <a:prstDash val="sysDot"/>
            <a:round/>
            <a:headEnd/>
            <a:tailEnd/>
          </a:ln>
          <a:extLst>
            <a:ext uri="{909E8E84-426E-40DD-AFC4-6F175D3DCCD1}">
              <a14:hiddenFill xmlns:a14="http://schemas.microsoft.com/office/drawing/2010/main">
                <a:noFill/>
              </a14:hiddenFill>
            </a:ext>
          </a:extLst>
        </xdr:spPr>
      </xdr:sp>
      <xdr:sp macro="" textlink="">
        <xdr:nvSpPr>
          <xdr:cNvPr id="30" name="Text Box 43"/>
          <xdr:cNvSpPr txBox="1">
            <a:spLocks noChangeArrowheads="1"/>
          </xdr:cNvSpPr>
        </xdr:nvSpPr>
        <xdr:spPr bwMode="auto">
          <a:xfrm rot="706715">
            <a:off x="647700" y="4057650"/>
            <a:ext cx="590550" cy="276225"/>
          </a:xfrm>
          <a:prstGeom prst="rect">
            <a:avLst/>
          </a:prstGeom>
          <a:noFill/>
          <a:ln w="9525">
            <a:noFill/>
            <a:miter lim="800000"/>
            <a:headEnd/>
            <a:tailEnd/>
          </a:ln>
          <a:effectLst/>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1050" b="1">
                <a:latin typeface="Arial" charset="0"/>
              </a:rPr>
              <a:t>R 1,5 m</a:t>
            </a:r>
          </a:p>
        </xdr:txBody>
      </xdr:sp>
      <xdr:sp macro="" textlink="">
        <xdr:nvSpPr>
          <xdr:cNvPr id="31" name="Text Box 44"/>
          <xdr:cNvSpPr txBox="1">
            <a:spLocks noChangeArrowheads="1"/>
          </xdr:cNvSpPr>
        </xdr:nvSpPr>
        <xdr:spPr bwMode="auto">
          <a:xfrm>
            <a:off x="5162550" y="4276725"/>
            <a:ext cx="133350" cy="20002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x</a:t>
            </a:r>
            <a:endParaRPr lang="de-CH" sz="1050" b="1">
              <a:latin typeface="Arial" charset="0"/>
            </a:endParaRPr>
          </a:p>
        </xdr:txBody>
      </xdr:sp>
      <xdr:sp macro="" textlink="">
        <xdr:nvSpPr>
          <xdr:cNvPr id="32" name="Text Box 45"/>
          <xdr:cNvSpPr txBox="1">
            <a:spLocks noChangeArrowheads="1"/>
          </xdr:cNvSpPr>
        </xdr:nvSpPr>
        <xdr:spPr bwMode="auto">
          <a:xfrm>
            <a:off x="2847975" y="4695825"/>
            <a:ext cx="371475" cy="2000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 ?</a:t>
            </a:r>
            <a:endParaRPr lang="de-CH" sz="1050" b="1">
              <a:latin typeface="Arial" charset="0"/>
            </a:endParaRPr>
          </a:p>
        </xdr:txBody>
      </xdr:sp>
      <xdr:sp macro="" textlink="">
        <xdr:nvSpPr>
          <xdr:cNvPr id="2191191" name="Line 46"/>
          <xdr:cNvSpPr>
            <a:spLocks noChangeShapeType="1"/>
          </xdr:cNvSpPr>
        </xdr:nvSpPr>
        <xdr:spPr bwMode="auto">
          <a:xfrm flipH="1">
            <a:off x="200025" y="4676775"/>
            <a:ext cx="1400175" cy="285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4" name="Text Box 49"/>
          <xdr:cNvSpPr txBox="1">
            <a:spLocks noChangeArrowheads="1"/>
          </xdr:cNvSpPr>
        </xdr:nvSpPr>
        <xdr:spPr bwMode="auto">
          <a:xfrm rot="20922083">
            <a:off x="466725" y="4810125"/>
            <a:ext cx="314325" cy="209550"/>
          </a:xfrm>
          <a:prstGeom prst="rect">
            <a:avLst/>
          </a:prstGeom>
          <a:solidFill>
            <a:schemeClr val="bg1"/>
          </a:solidFill>
          <a:ln w="9525">
            <a:no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2 m</a:t>
            </a:r>
            <a:endParaRPr lang="de-CH" sz="1050" b="1">
              <a:latin typeface="Arial" charset="0"/>
            </a:endParaRPr>
          </a:p>
        </xdr:txBody>
      </xdr:sp>
      <xdr:sp macro="" textlink="">
        <xdr:nvSpPr>
          <xdr:cNvPr id="35" name="Text Box 52"/>
          <xdr:cNvSpPr txBox="1">
            <a:spLocks noChangeArrowheads="1"/>
          </xdr:cNvSpPr>
        </xdr:nvSpPr>
        <xdr:spPr bwMode="auto">
          <a:xfrm>
            <a:off x="4019550" y="4914900"/>
            <a:ext cx="161925" cy="19050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K</a:t>
            </a:r>
            <a:endParaRPr lang="de-CH" sz="1050" b="1">
              <a:latin typeface="Arial" charset="0"/>
            </a:endParaRPr>
          </a:p>
        </xdr:txBody>
      </xdr:sp>
      <xdr:sp macro="" textlink="">
        <xdr:nvSpPr>
          <xdr:cNvPr id="2191194" name="Line 54"/>
          <xdr:cNvSpPr>
            <a:spLocks noChangeShapeType="1"/>
          </xdr:cNvSpPr>
        </xdr:nvSpPr>
        <xdr:spPr bwMode="auto">
          <a:xfrm>
            <a:off x="2733675" y="3086100"/>
            <a:ext cx="0" cy="1485900"/>
          </a:xfrm>
          <a:prstGeom prst="line">
            <a:avLst/>
          </a:prstGeom>
          <a:noFill/>
          <a:ln w="2857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 name="Text Box 53"/>
          <xdr:cNvSpPr txBox="1">
            <a:spLocks noChangeArrowheads="1"/>
          </xdr:cNvSpPr>
        </xdr:nvSpPr>
        <xdr:spPr bwMode="auto">
          <a:xfrm>
            <a:off x="2581275" y="3705225"/>
            <a:ext cx="419100" cy="2095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a:t>
            </a:r>
            <a:r>
              <a:rPr lang="fr-CH" sz="1050" b="1">
                <a:latin typeface="Arial" charset="0"/>
              </a:rPr>
              <a:t>= ?</a:t>
            </a:r>
          </a:p>
        </xdr:txBody>
      </xdr:sp>
      <xdr:sp macro="" textlink="">
        <xdr:nvSpPr>
          <xdr:cNvPr id="2191196" name="Line 15"/>
          <xdr:cNvSpPr>
            <a:spLocks noChangeShapeType="1"/>
          </xdr:cNvSpPr>
        </xdr:nvSpPr>
        <xdr:spPr bwMode="auto">
          <a:xfrm flipH="1">
            <a:off x="704850" y="4876800"/>
            <a:ext cx="419100"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0" name="Text Box 16"/>
          <xdr:cNvSpPr txBox="1">
            <a:spLocks noChangeArrowheads="1"/>
          </xdr:cNvSpPr>
        </xdr:nvSpPr>
        <xdr:spPr bwMode="auto">
          <a:xfrm rot="19212560">
            <a:off x="733425" y="4829175"/>
            <a:ext cx="428625" cy="295275"/>
          </a:xfrm>
          <a:prstGeom prst="rect">
            <a:avLst/>
          </a:prstGeom>
          <a:noFill/>
          <a:ln w="9525">
            <a:noFill/>
            <a:miter lim="800000"/>
            <a:headEnd/>
            <a:tailEnd/>
          </a:ln>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1050" b="1">
                <a:latin typeface="Arial" charset="0"/>
              </a:rPr>
              <a:t>R 1 m</a:t>
            </a:r>
          </a:p>
        </xdr:txBody>
      </xdr:sp>
      <xdr:sp macro="" textlink="">
        <xdr:nvSpPr>
          <xdr:cNvPr id="2191198" name="Line 21"/>
          <xdr:cNvSpPr>
            <a:spLocks noChangeShapeType="1"/>
          </xdr:cNvSpPr>
        </xdr:nvSpPr>
        <xdr:spPr bwMode="auto">
          <a:xfrm flipH="1">
            <a:off x="1133475" y="4695825"/>
            <a:ext cx="800100" cy="1809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199" name="Line 15"/>
          <xdr:cNvSpPr>
            <a:spLocks noChangeShapeType="1"/>
          </xdr:cNvSpPr>
        </xdr:nvSpPr>
        <xdr:spPr bwMode="auto">
          <a:xfrm flipH="1">
            <a:off x="47625" y="4743450"/>
            <a:ext cx="647700"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3" name="Text Box 16"/>
          <xdr:cNvSpPr txBox="1">
            <a:spLocks noChangeArrowheads="1"/>
          </xdr:cNvSpPr>
        </xdr:nvSpPr>
        <xdr:spPr bwMode="auto">
          <a:xfrm rot="21420213">
            <a:off x="304800" y="4552950"/>
            <a:ext cx="419100" cy="228600"/>
          </a:xfrm>
          <a:prstGeom prst="rect">
            <a:avLst/>
          </a:prstGeom>
          <a:noFill/>
          <a:ln w="9525">
            <a:noFill/>
            <a:miter lim="800000"/>
            <a:headEnd/>
            <a:tailEnd/>
          </a:ln>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1050" b="1">
                <a:latin typeface="Arial" charset="0"/>
              </a:rPr>
              <a:t>R 1 m</a:t>
            </a:r>
          </a:p>
        </xdr:txBody>
      </xdr:sp>
      <xdr:sp macro="" textlink="">
        <xdr:nvSpPr>
          <xdr:cNvPr id="2191201" name="Freeform 36"/>
          <xdr:cNvSpPr>
            <a:spLocks/>
          </xdr:cNvSpPr>
        </xdr:nvSpPr>
        <xdr:spPr bwMode="auto">
          <a:xfrm rot="-1487545">
            <a:off x="4772025" y="4572000"/>
            <a:ext cx="628650" cy="571500"/>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45" name="Freihandform 44"/>
          <xdr:cNvSpPr/>
        </xdr:nvSpPr>
        <xdr:spPr bwMode="auto">
          <a:xfrm>
            <a:off x="3143250" y="4657725"/>
            <a:ext cx="2352675" cy="1009650"/>
          </a:xfrm>
          <a:custGeom>
            <a:avLst/>
            <a:gdLst>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184274"/>
              <a:gd name="connsiteY0" fmla="*/ 0 h 1571625"/>
              <a:gd name="connsiteX1" fmla="*/ 1009650 w 1184274"/>
              <a:gd name="connsiteY1" fmla="*/ 192881 h 1571625"/>
              <a:gd name="connsiteX2" fmla="*/ 1178718 w 1184274"/>
              <a:gd name="connsiteY2" fmla="*/ 735806 h 1571625"/>
              <a:gd name="connsiteX3" fmla="*/ 976312 w 1184274"/>
              <a:gd name="connsiteY3" fmla="*/ 1238250 h 1571625"/>
              <a:gd name="connsiteX4" fmla="*/ 357187 w 1184274"/>
              <a:gd name="connsiteY4" fmla="*/ 1512094 h 1571625"/>
              <a:gd name="connsiteX5" fmla="*/ 0 w 1184274"/>
              <a:gd name="connsiteY5" fmla="*/ 1571625 h 1571625"/>
              <a:gd name="connsiteX0" fmla="*/ 716756 w 1210865"/>
              <a:gd name="connsiteY0" fmla="*/ 0 h 1571625"/>
              <a:gd name="connsiteX1" fmla="*/ 1009650 w 1210865"/>
              <a:gd name="connsiteY1" fmla="*/ 192881 h 1571625"/>
              <a:gd name="connsiteX2" fmla="*/ 1169193 w 1210865"/>
              <a:gd name="connsiteY2" fmla="*/ 650081 h 1571625"/>
              <a:gd name="connsiteX3" fmla="*/ 1178718 w 1210865"/>
              <a:gd name="connsiteY3" fmla="*/ 735806 h 1571625"/>
              <a:gd name="connsiteX4" fmla="*/ 976312 w 1210865"/>
              <a:gd name="connsiteY4" fmla="*/ 1238250 h 1571625"/>
              <a:gd name="connsiteX5" fmla="*/ 357187 w 1210865"/>
              <a:gd name="connsiteY5" fmla="*/ 1512094 h 1571625"/>
              <a:gd name="connsiteX6" fmla="*/ 0 w 1210865"/>
              <a:gd name="connsiteY6" fmla="*/ 1571625 h 1571625"/>
              <a:gd name="connsiteX0" fmla="*/ 716756 w 1247378"/>
              <a:gd name="connsiteY0" fmla="*/ 0 h 1571625"/>
              <a:gd name="connsiteX1" fmla="*/ 1009650 w 1247378"/>
              <a:gd name="connsiteY1" fmla="*/ 192881 h 1571625"/>
              <a:gd name="connsiteX2" fmla="*/ 1219200 w 1247378"/>
              <a:gd name="connsiteY2" fmla="*/ 588169 h 1571625"/>
              <a:gd name="connsiteX3" fmla="*/ 1178718 w 1247378"/>
              <a:gd name="connsiteY3" fmla="*/ 735806 h 1571625"/>
              <a:gd name="connsiteX4" fmla="*/ 976312 w 1247378"/>
              <a:gd name="connsiteY4" fmla="*/ 1238250 h 1571625"/>
              <a:gd name="connsiteX5" fmla="*/ 357187 w 1247378"/>
              <a:gd name="connsiteY5" fmla="*/ 1512094 h 1571625"/>
              <a:gd name="connsiteX6" fmla="*/ 0 w 1247378"/>
              <a:gd name="connsiteY6" fmla="*/ 1571625 h 1571625"/>
              <a:gd name="connsiteX0" fmla="*/ 716756 w 1219200"/>
              <a:gd name="connsiteY0" fmla="*/ 0 h 1571625"/>
              <a:gd name="connsiteX1" fmla="*/ 1009650 w 1219200"/>
              <a:gd name="connsiteY1" fmla="*/ 192881 h 1571625"/>
              <a:gd name="connsiteX2" fmla="*/ 1219200 w 1219200"/>
              <a:gd name="connsiteY2" fmla="*/ 588169 h 1571625"/>
              <a:gd name="connsiteX3" fmla="*/ 1178718 w 1219200"/>
              <a:gd name="connsiteY3" fmla="*/ 735806 h 1571625"/>
              <a:gd name="connsiteX4" fmla="*/ 976312 w 1219200"/>
              <a:gd name="connsiteY4" fmla="*/ 1238250 h 1571625"/>
              <a:gd name="connsiteX5" fmla="*/ 357187 w 1219200"/>
              <a:gd name="connsiteY5" fmla="*/ 1512094 h 1571625"/>
              <a:gd name="connsiteX6" fmla="*/ 0 w 1219200"/>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571625"/>
              <a:gd name="connsiteX1" fmla="*/ 1009650 w 1209675"/>
              <a:gd name="connsiteY1" fmla="*/ 192881 h 1571625"/>
              <a:gd name="connsiteX2" fmla="*/ 1209675 w 1209675"/>
              <a:gd name="connsiteY2" fmla="*/ 652462 h 1571625"/>
              <a:gd name="connsiteX3" fmla="*/ 1178718 w 1209675"/>
              <a:gd name="connsiteY3" fmla="*/ 735806 h 1571625"/>
              <a:gd name="connsiteX4" fmla="*/ 976312 w 1209675"/>
              <a:gd name="connsiteY4" fmla="*/ 1238250 h 1571625"/>
              <a:gd name="connsiteX5" fmla="*/ 357187 w 1209675"/>
              <a:gd name="connsiteY5" fmla="*/ 1512094 h 1571625"/>
              <a:gd name="connsiteX6" fmla="*/ 0 w 1209675"/>
              <a:gd name="connsiteY6" fmla="*/ 1571625 h 1571625"/>
              <a:gd name="connsiteX0" fmla="*/ 716756 w 1209675"/>
              <a:gd name="connsiteY0" fmla="*/ 0 h 1601391"/>
              <a:gd name="connsiteX1" fmla="*/ 1009650 w 1209675"/>
              <a:gd name="connsiteY1" fmla="*/ 192881 h 1601391"/>
              <a:gd name="connsiteX2" fmla="*/ 1209675 w 1209675"/>
              <a:gd name="connsiteY2" fmla="*/ 652462 h 1601391"/>
              <a:gd name="connsiteX3" fmla="*/ 1178718 w 1209675"/>
              <a:gd name="connsiteY3" fmla="*/ 735806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209675"/>
              <a:gd name="connsiteY0" fmla="*/ 0 h 1601391"/>
              <a:gd name="connsiteX1" fmla="*/ 1009650 w 1209675"/>
              <a:gd name="connsiteY1" fmla="*/ 192881 h 1601391"/>
              <a:gd name="connsiteX2" fmla="*/ 1209675 w 1209675"/>
              <a:gd name="connsiteY2" fmla="*/ 652462 h 1601391"/>
              <a:gd name="connsiteX3" fmla="*/ 1135855 w 1209675"/>
              <a:gd name="connsiteY3" fmla="*/ 835818 h 1601391"/>
              <a:gd name="connsiteX4" fmla="*/ 1052512 w 1209675"/>
              <a:gd name="connsiteY4" fmla="*/ 1035844 h 1601391"/>
              <a:gd name="connsiteX5" fmla="*/ 357187 w 1209675"/>
              <a:gd name="connsiteY5" fmla="*/ 1512094 h 1601391"/>
              <a:gd name="connsiteX6" fmla="*/ 0 w 1209675"/>
              <a:gd name="connsiteY6" fmla="*/ 1571625 h 1601391"/>
              <a:gd name="connsiteX0" fmla="*/ 716756 w 1147763"/>
              <a:gd name="connsiteY0" fmla="*/ 0 h 1601391"/>
              <a:gd name="connsiteX1" fmla="*/ 1009650 w 1147763"/>
              <a:gd name="connsiteY1" fmla="*/ 192881 h 1601391"/>
              <a:gd name="connsiteX2" fmla="*/ 1147763 w 1147763"/>
              <a:gd name="connsiteY2" fmla="*/ 788193 h 1601391"/>
              <a:gd name="connsiteX3" fmla="*/ 1135855 w 1147763"/>
              <a:gd name="connsiteY3" fmla="*/ 835818 h 1601391"/>
              <a:gd name="connsiteX4" fmla="*/ 1052512 w 1147763"/>
              <a:gd name="connsiteY4" fmla="*/ 1035844 h 1601391"/>
              <a:gd name="connsiteX5" fmla="*/ 357187 w 1147763"/>
              <a:gd name="connsiteY5" fmla="*/ 1512094 h 1601391"/>
              <a:gd name="connsiteX6" fmla="*/ 0 w 1147763"/>
              <a:gd name="connsiteY6" fmla="*/ 1571625 h 1601391"/>
              <a:gd name="connsiteX0" fmla="*/ 716756 w 1205311"/>
              <a:gd name="connsiteY0" fmla="*/ 0 h 1601391"/>
              <a:gd name="connsiteX1" fmla="*/ 1009650 w 1205311"/>
              <a:gd name="connsiteY1" fmla="*/ 192881 h 1601391"/>
              <a:gd name="connsiteX2" fmla="*/ 1147763 w 1205311"/>
              <a:gd name="connsiteY2" fmla="*/ 788193 h 1601391"/>
              <a:gd name="connsiteX3" fmla="*/ 1135855 w 1205311"/>
              <a:gd name="connsiteY3" fmla="*/ 835818 h 1601391"/>
              <a:gd name="connsiteX4" fmla="*/ 1052512 w 1205311"/>
              <a:gd name="connsiteY4" fmla="*/ 1035844 h 1601391"/>
              <a:gd name="connsiteX5" fmla="*/ 357187 w 1205311"/>
              <a:gd name="connsiteY5" fmla="*/ 1512094 h 1601391"/>
              <a:gd name="connsiteX6" fmla="*/ 0 w 1205311"/>
              <a:gd name="connsiteY6" fmla="*/ 1571625 h 1601391"/>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2263"/>
              <a:gd name="connsiteX1" fmla="*/ 1009650 w 1205311"/>
              <a:gd name="connsiteY1" fmla="*/ 192881 h 1592263"/>
              <a:gd name="connsiteX2" fmla="*/ 1147763 w 1205311"/>
              <a:gd name="connsiteY2" fmla="*/ 788193 h 1592263"/>
              <a:gd name="connsiteX3" fmla="*/ 1135855 w 1205311"/>
              <a:gd name="connsiteY3" fmla="*/ 835818 h 1592263"/>
              <a:gd name="connsiteX4" fmla="*/ 1052512 w 1205311"/>
              <a:gd name="connsiteY4" fmla="*/ 1035844 h 1592263"/>
              <a:gd name="connsiteX5" fmla="*/ 990600 w 1205311"/>
              <a:gd name="connsiteY5" fmla="*/ 1090613 h 1592263"/>
              <a:gd name="connsiteX6" fmla="*/ 357187 w 1205311"/>
              <a:gd name="connsiteY6" fmla="*/ 1512094 h 1592263"/>
              <a:gd name="connsiteX7" fmla="*/ 0 w 1205311"/>
              <a:gd name="connsiteY7" fmla="*/ 1571625 h 1592263"/>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96628"/>
              <a:gd name="connsiteX1" fmla="*/ 1009650 w 1205311"/>
              <a:gd name="connsiteY1" fmla="*/ 192881 h 1596628"/>
              <a:gd name="connsiteX2" fmla="*/ 1147763 w 1205311"/>
              <a:gd name="connsiteY2" fmla="*/ 788193 h 1596628"/>
              <a:gd name="connsiteX3" fmla="*/ 1135855 w 1205311"/>
              <a:gd name="connsiteY3" fmla="*/ 835818 h 1596628"/>
              <a:gd name="connsiteX4" fmla="*/ 1052512 w 1205311"/>
              <a:gd name="connsiteY4" fmla="*/ 1035844 h 1596628"/>
              <a:gd name="connsiteX5" fmla="*/ 1033462 w 1205311"/>
              <a:gd name="connsiteY5" fmla="*/ 1064419 h 1596628"/>
              <a:gd name="connsiteX6" fmla="*/ 357187 w 1205311"/>
              <a:gd name="connsiteY6" fmla="*/ 1512094 h 1596628"/>
              <a:gd name="connsiteX7" fmla="*/ 0 w 1205311"/>
              <a:gd name="connsiteY7" fmla="*/ 1571625 h 1596628"/>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33462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5368 w 1205311"/>
              <a:gd name="connsiteY5" fmla="*/ 1064419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0130 w 1205311"/>
              <a:gd name="connsiteY5" fmla="*/ 1035844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42987 w 1205311"/>
              <a:gd name="connsiteY5" fmla="*/ 1042988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04775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52512 w 1205311"/>
              <a:gd name="connsiteY5" fmla="*/ 1104901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5311"/>
              <a:gd name="connsiteY0" fmla="*/ 0 h 1571625"/>
              <a:gd name="connsiteX1" fmla="*/ 1009650 w 1205311"/>
              <a:gd name="connsiteY1" fmla="*/ 192881 h 1571625"/>
              <a:gd name="connsiteX2" fmla="*/ 1147763 w 1205311"/>
              <a:gd name="connsiteY2" fmla="*/ 788193 h 1571625"/>
              <a:gd name="connsiteX3" fmla="*/ 1135855 w 1205311"/>
              <a:gd name="connsiteY3" fmla="*/ 835818 h 1571625"/>
              <a:gd name="connsiteX4" fmla="*/ 1052512 w 1205311"/>
              <a:gd name="connsiteY4" fmla="*/ 1035844 h 1571625"/>
              <a:gd name="connsiteX5" fmla="*/ 1016794 w 1205311"/>
              <a:gd name="connsiteY5" fmla="*/ 1114426 h 1571625"/>
              <a:gd name="connsiteX6" fmla="*/ 540543 w 1205311"/>
              <a:gd name="connsiteY6" fmla="*/ 1476376 h 1571625"/>
              <a:gd name="connsiteX7" fmla="*/ 0 w 1205311"/>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16794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52512 w 1202929"/>
              <a:gd name="connsiteY4" fmla="*/ 1035844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16756 w 1202929"/>
              <a:gd name="connsiteY0" fmla="*/ 0 h 1571625"/>
              <a:gd name="connsiteX1" fmla="*/ 1009650 w 1202929"/>
              <a:gd name="connsiteY1" fmla="*/ 192881 h 1571625"/>
              <a:gd name="connsiteX2" fmla="*/ 1145381 w 1202929"/>
              <a:gd name="connsiteY2" fmla="*/ 795337 h 1571625"/>
              <a:gd name="connsiteX3" fmla="*/ 1135855 w 1202929"/>
              <a:gd name="connsiteY3" fmla="*/ 835818 h 1571625"/>
              <a:gd name="connsiteX4" fmla="*/ 1045368 w 1202929"/>
              <a:gd name="connsiteY4" fmla="*/ 1040606 h 1571625"/>
              <a:gd name="connsiteX5" fmla="*/ 1002506 w 1202929"/>
              <a:gd name="connsiteY5" fmla="*/ 1114426 h 1571625"/>
              <a:gd name="connsiteX6" fmla="*/ 540543 w 1202929"/>
              <a:gd name="connsiteY6" fmla="*/ 1476376 h 1571625"/>
              <a:gd name="connsiteX7" fmla="*/ 0 w 1202929"/>
              <a:gd name="connsiteY7" fmla="*/ 1571625 h 1571625"/>
              <a:gd name="connsiteX0" fmla="*/ 761999 w 1202929"/>
              <a:gd name="connsiteY0" fmla="*/ 25003 h 1501378"/>
              <a:gd name="connsiteX1" fmla="*/ 1009650 w 1202929"/>
              <a:gd name="connsiteY1" fmla="*/ 122634 h 1501378"/>
              <a:gd name="connsiteX2" fmla="*/ 1145381 w 1202929"/>
              <a:gd name="connsiteY2" fmla="*/ 725090 h 1501378"/>
              <a:gd name="connsiteX3" fmla="*/ 1135855 w 1202929"/>
              <a:gd name="connsiteY3" fmla="*/ 765571 h 1501378"/>
              <a:gd name="connsiteX4" fmla="*/ 1045368 w 1202929"/>
              <a:gd name="connsiteY4" fmla="*/ 970359 h 1501378"/>
              <a:gd name="connsiteX5" fmla="*/ 1002506 w 1202929"/>
              <a:gd name="connsiteY5" fmla="*/ 1044179 h 1501378"/>
              <a:gd name="connsiteX6" fmla="*/ 540543 w 1202929"/>
              <a:gd name="connsiteY6" fmla="*/ 1406129 h 1501378"/>
              <a:gd name="connsiteX7" fmla="*/ 0 w 1202929"/>
              <a:gd name="connsiteY7" fmla="*/ 1501378 h 1501378"/>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61999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59617 w 1202929"/>
              <a:gd name="connsiteY0" fmla="*/ 0 h 1476375"/>
              <a:gd name="connsiteX1" fmla="*/ 1045369 w 1202929"/>
              <a:gd name="connsiteY1" fmla="*/ 216693 h 1476375"/>
              <a:gd name="connsiteX2" fmla="*/ 1145381 w 1202929"/>
              <a:gd name="connsiteY2" fmla="*/ 700087 h 1476375"/>
              <a:gd name="connsiteX3" fmla="*/ 1135855 w 1202929"/>
              <a:gd name="connsiteY3" fmla="*/ 740568 h 1476375"/>
              <a:gd name="connsiteX4" fmla="*/ 1045368 w 1202929"/>
              <a:gd name="connsiteY4" fmla="*/ 945356 h 1476375"/>
              <a:gd name="connsiteX5" fmla="*/ 1002506 w 1202929"/>
              <a:gd name="connsiteY5" fmla="*/ 1019176 h 1476375"/>
              <a:gd name="connsiteX6" fmla="*/ 540543 w 1202929"/>
              <a:gd name="connsiteY6" fmla="*/ 1381126 h 1476375"/>
              <a:gd name="connsiteX7" fmla="*/ 0 w 1202929"/>
              <a:gd name="connsiteY7" fmla="*/ 1476375 h 1476375"/>
              <a:gd name="connsiteX0" fmla="*/ 719135 w 1162447"/>
              <a:gd name="connsiteY0" fmla="*/ 0 h 1447007"/>
              <a:gd name="connsiteX1" fmla="*/ 1004887 w 1162447"/>
              <a:gd name="connsiteY1" fmla="*/ 216693 h 1447007"/>
              <a:gd name="connsiteX2" fmla="*/ 1104899 w 1162447"/>
              <a:gd name="connsiteY2" fmla="*/ 700087 h 1447007"/>
              <a:gd name="connsiteX3" fmla="*/ 1095373 w 1162447"/>
              <a:gd name="connsiteY3" fmla="*/ 740568 h 1447007"/>
              <a:gd name="connsiteX4" fmla="*/ 1004886 w 1162447"/>
              <a:gd name="connsiteY4" fmla="*/ 945356 h 1447007"/>
              <a:gd name="connsiteX5" fmla="*/ 962024 w 1162447"/>
              <a:gd name="connsiteY5" fmla="*/ 1019176 h 1447007"/>
              <a:gd name="connsiteX6" fmla="*/ 500061 w 1162447"/>
              <a:gd name="connsiteY6" fmla="*/ 1381126 h 1447007"/>
              <a:gd name="connsiteX7" fmla="*/ 0 w 1162447"/>
              <a:gd name="connsiteY7" fmla="*/ 1414462 h 1447007"/>
              <a:gd name="connsiteX0" fmla="*/ 719135 w 1162447"/>
              <a:gd name="connsiteY0" fmla="*/ 0 h 1439863"/>
              <a:gd name="connsiteX1" fmla="*/ 1004887 w 1162447"/>
              <a:gd name="connsiteY1" fmla="*/ 216693 h 1439863"/>
              <a:gd name="connsiteX2" fmla="*/ 1104899 w 1162447"/>
              <a:gd name="connsiteY2" fmla="*/ 700087 h 1439863"/>
              <a:gd name="connsiteX3" fmla="*/ 1095373 w 1162447"/>
              <a:gd name="connsiteY3" fmla="*/ 740568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2447"/>
              <a:gd name="connsiteY0" fmla="*/ 0 h 1439863"/>
              <a:gd name="connsiteX1" fmla="*/ 1004887 w 1162447"/>
              <a:gd name="connsiteY1" fmla="*/ 216693 h 1439863"/>
              <a:gd name="connsiteX2" fmla="*/ 1104899 w 1162447"/>
              <a:gd name="connsiteY2" fmla="*/ 700087 h 1439863"/>
              <a:gd name="connsiteX3" fmla="*/ 1078704 w 1162447"/>
              <a:gd name="connsiteY3" fmla="*/ 745331 h 1439863"/>
              <a:gd name="connsiteX4" fmla="*/ 1004886 w 1162447"/>
              <a:gd name="connsiteY4" fmla="*/ 945356 h 1439863"/>
              <a:gd name="connsiteX5" fmla="*/ 962024 w 1162447"/>
              <a:gd name="connsiteY5" fmla="*/ 1019176 h 1439863"/>
              <a:gd name="connsiteX6" fmla="*/ 492918 w 1162447"/>
              <a:gd name="connsiteY6" fmla="*/ 1373982 h 1439863"/>
              <a:gd name="connsiteX7" fmla="*/ 0 w 1162447"/>
              <a:gd name="connsiteY7" fmla="*/ 1414462 h 1439863"/>
              <a:gd name="connsiteX0" fmla="*/ 719135 w 1160066"/>
              <a:gd name="connsiteY0" fmla="*/ 0 h 1439863"/>
              <a:gd name="connsiteX1" fmla="*/ 1004887 w 1160066"/>
              <a:gd name="connsiteY1" fmla="*/ 216693 h 1439863"/>
              <a:gd name="connsiteX2" fmla="*/ 1102518 w 1160066"/>
              <a:gd name="connsiteY2" fmla="*/ 685799 h 1439863"/>
              <a:gd name="connsiteX3" fmla="*/ 1078704 w 1160066"/>
              <a:gd name="connsiteY3" fmla="*/ 745331 h 1439863"/>
              <a:gd name="connsiteX4" fmla="*/ 1004886 w 1160066"/>
              <a:gd name="connsiteY4" fmla="*/ 945356 h 1439863"/>
              <a:gd name="connsiteX5" fmla="*/ 962024 w 1160066"/>
              <a:gd name="connsiteY5" fmla="*/ 1019176 h 1439863"/>
              <a:gd name="connsiteX6" fmla="*/ 492918 w 1160066"/>
              <a:gd name="connsiteY6" fmla="*/ 1373982 h 1439863"/>
              <a:gd name="connsiteX7" fmla="*/ 0 w 1160066"/>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4886 w 1145779"/>
              <a:gd name="connsiteY4" fmla="*/ 945356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1007267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1004887 w 1145779"/>
              <a:gd name="connsiteY1" fmla="*/ 216693 h 1439863"/>
              <a:gd name="connsiteX2" fmla="*/ 1088231 w 1145779"/>
              <a:gd name="connsiteY2" fmla="*/ 704849 h 1439863"/>
              <a:gd name="connsiteX3" fmla="*/ 1078704 w 1145779"/>
              <a:gd name="connsiteY3" fmla="*/ 745331 h 1439863"/>
              <a:gd name="connsiteX4" fmla="*/ 997742 w 1145779"/>
              <a:gd name="connsiteY4" fmla="*/ 947737 h 1439863"/>
              <a:gd name="connsiteX5" fmla="*/ 962024 w 1145779"/>
              <a:gd name="connsiteY5" fmla="*/ 1019176 h 1439863"/>
              <a:gd name="connsiteX6" fmla="*/ 492918 w 1145779"/>
              <a:gd name="connsiteY6" fmla="*/ 1373982 h 1439863"/>
              <a:gd name="connsiteX7" fmla="*/ 0 w 1145779"/>
              <a:gd name="connsiteY7" fmla="*/ 1414462 h 1439863"/>
              <a:gd name="connsiteX0" fmla="*/ 719135 w 1145779"/>
              <a:gd name="connsiteY0" fmla="*/ 0 h 1439863"/>
              <a:gd name="connsiteX1" fmla="*/ 831301 w 1145779"/>
              <a:gd name="connsiteY1" fmla="*/ 41831 h 1439863"/>
              <a:gd name="connsiteX2" fmla="*/ 1004887 w 1145779"/>
              <a:gd name="connsiteY2" fmla="*/ 216693 h 1439863"/>
              <a:gd name="connsiteX3" fmla="*/ 1088231 w 1145779"/>
              <a:gd name="connsiteY3" fmla="*/ 704849 h 1439863"/>
              <a:gd name="connsiteX4" fmla="*/ 1078704 w 1145779"/>
              <a:gd name="connsiteY4" fmla="*/ 745331 h 1439863"/>
              <a:gd name="connsiteX5" fmla="*/ 997742 w 1145779"/>
              <a:gd name="connsiteY5" fmla="*/ 947737 h 1439863"/>
              <a:gd name="connsiteX6" fmla="*/ 962024 w 1145779"/>
              <a:gd name="connsiteY6" fmla="*/ 1019176 h 1439863"/>
              <a:gd name="connsiteX7" fmla="*/ 492918 w 1145779"/>
              <a:gd name="connsiteY7" fmla="*/ 1373982 h 1439863"/>
              <a:gd name="connsiteX8" fmla="*/ 0 w 1145779"/>
              <a:gd name="connsiteY8" fmla="*/ 1414462 h 1439863"/>
              <a:gd name="connsiteX0" fmla="*/ 1039298 w 1145779"/>
              <a:gd name="connsiteY0" fmla="*/ 51581 h 1422688"/>
              <a:gd name="connsiteX1" fmla="*/ 831301 w 1145779"/>
              <a:gd name="connsiteY1" fmla="*/ 24656 h 1422688"/>
              <a:gd name="connsiteX2" fmla="*/ 1004887 w 1145779"/>
              <a:gd name="connsiteY2" fmla="*/ 199518 h 1422688"/>
              <a:gd name="connsiteX3" fmla="*/ 1088231 w 1145779"/>
              <a:gd name="connsiteY3" fmla="*/ 687674 h 1422688"/>
              <a:gd name="connsiteX4" fmla="*/ 1078704 w 1145779"/>
              <a:gd name="connsiteY4" fmla="*/ 728156 h 1422688"/>
              <a:gd name="connsiteX5" fmla="*/ 997742 w 1145779"/>
              <a:gd name="connsiteY5" fmla="*/ 930562 h 1422688"/>
              <a:gd name="connsiteX6" fmla="*/ 962024 w 1145779"/>
              <a:gd name="connsiteY6" fmla="*/ 1002001 h 1422688"/>
              <a:gd name="connsiteX7" fmla="*/ 492918 w 1145779"/>
              <a:gd name="connsiteY7" fmla="*/ 1356807 h 1422688"/>
              <a:gd name="connsiteX8" fmla="*/ 0 w 1145779"/>
              <a:gd name="connsiteY8" fmla="*/ 1397287 h 1422688"/>
              <a:gd name="connsiteX0" fmla="*/ 1039298 w 1145779"/>
              <a:gd name="connsiteY0" fmla="*/ 0 h 1371107"/>
              <a:gd name="connsiteX1" fmla="*/ 1004887 w 1145779"/>
              <a:gd name="connsiteY1" fmla="*/ 147937 h 1371107"/>
              <a:gd name="connsiteX2" fmla="*/ 1088231 w 1145779"/>
              <a:gd name="connsiteY2" fmla="*/ 636093 h 1371107"/>
              <a:gd name="connsiteX3" fmla="*/ 1078704 w 1145779"/>
              <a:gd name="connsiteY3" fmla="*/ 676575 h 1371107"/>
              <a:gd name="connsiteX4" fmla="*/ 997742 w 1145779"/>
              <a:gd name="connsiteY4" fmla="*/ 878981 h 1371107"/>
              <a:gd name="connsiteX5" fmla="*/ 962024 w 1145779"/>
              <a:gd name="connsiteY5" fmla="*/ 950420 h 1371107"/>
              <a:gd name="connsiteX6" fmla="*/ 492918 w 1145779"/>
              <a:gd name="connsiteY6" fmla="*/ 1305226 h 1371107"/>
              <a:gd name="connsiteX7" fmla="*/ 0 w 1145779"/>
              <a:gd name="connsiteY7" fmla="*/ 1345706 h 1371107"/>
              <a:gd name="connsiteX0" fmla="*/ 980321 w 1145779"/>
              <a:gd name="connsiteY0" fmla="*/ 0 h 1401665"/>
              <a:gd name="connsiteX1" fmla="*/ 1004887 w 1145779"/>
              <a:gd name="connsiteY1" fmla="*/ 178495 h 1401665"/>
              <a:gd name="connsiteX2" fmla="*/ 1088231 w 1145779"/>
              <a:gd name="connsiteY2" fmla="*/ 666651 h 1401665"/>
              <a:gd name="connsiteX3" fmla="*/ 1078704 w 1145779"/>
              <a:gd name="connsiteY3" fmla="*/ 707133 h 1401665"/>
              <a:gd name="connsiteX4" fmla="*/ 997742 w 1145779"/>
              <a:gd name="connsiteY4" fmla="*/ 909539 h 1401665"/>
              <a:gd name="connsiteX5" fmla="*/ 962024 w 1145779"/>
              <a:gd name="connsiteY5" fmla="*/ 980978 h 1401665"/>
              <a:gd name="connsiteX6" fmla="*/ 492918 w 1145779"/>
              <a:gd name="connsiteY6" fmla="*/ 1335784 h 1401665"/>
              <a:gd name="connsiteX7" fmla="*/ 0 w 1145779"/>
              <a:gd name="connsiteY7" fmla="*/ 1376264 h 1401665"/>
              <a:gd name="connsiteX0" fmla="*/ 980321 w 1164547"/>
              <a:gd name="connsiteY0" fmla="*/ 11555 h 1413220"/>
              <a:gd name="connsiteX1" fmla="*/ 1089141 w 1164547"/>
              <a:gd name="connsiteY1" fmla="*/ 106015 h 1413220"/>
              <a:gd name="connsiteX2" fmla="*/ 1088231 w 1164547"/>
              <a:gd name="connsiteY2" fmla="*/ 678206 h 1413220"/>
              <a:gd name="connsiteX3" fmla="*/ 1078704 w 1164547"/>
              <a:gd name="connsiteY3" fmla="*/ 718688 h 1413220"/>
              <a:gd name="connsiteX4" fmla="*/ 997742 w 1164547"/>
              <a:gd name="connsiteY4" fmla="*/ 921094 h 1413220"/>
              <a:gd name="connsiteX5" fmla="*/ 962024 w 1164547"/>
              <a:gd name="connsiteY5" fmla="*/ 992533 h 1413220"/>
              <a:gd name="connsiteX6" fmla="*/ 492918 w 1164547"/>
              <a:gd name="connsiteY6" fmla="*/ 1347339 h 1413220"/>
              <a:gd name="connsiteX7" fmla="*/ 0 w 1164547"/>
              <a:gd name="connsiteY7" fmla="*/ 1387819 h 1413220"/>
              <a:gd name="connsiteX0" fmla="*/ 980321 w 1150505"/>
              <a:gd name="connsiteY0" fmla="*/ 11555 h 1413220"/>
              <a:gd name="connsiteX1" fmla="*/ 1089141 w 1150505"/>
              <a:gd name="connsiteY1" fmla="*/ 106015 h 1413220"/>
              <a:gd name="connsiteX2" fmla="*/ 1088231 w 1150505"/>
              <a:gd name="connsiteY2" fmla="*/ 678206 h 1413220"/>
              <a:gd name="connsiteX3" fmla="*/ 1078704 w 1150505"/>
              <a:gd name="connsiteY3" fmla="*/ 718688 h 1413220"/>
              <a:gd name="connsiteX4" fmla="*/ 997742 w 1150505"/>
              <a:gd name="connsiteY4" fmla="*/ 921094 h 1413220"/>
              <a:gd name="connsiteX5" fmla="*/ 962024 w 1150505"/>
              <a:gd name="connsiteY5" fmla="*/ 992533 h 1413220"/>
              <a:gd name="connsiteX6" fmla="*/ 492918 w 1150505"/>
              <a:gd name="connsiteY6" fmla="*/ 1347339 h 1413220"/>
              <a:gd name="connsiteX7" fmla="*/ 0 w 1150505"/>
              <a:gd name="connsiteY7" fmla="*/ 1387819 h 1413220"/>
              <a:gd name="connsiteX0" fmla="*/ 980321 w 1150505"/>
              <a:gd name="connsiteY0" fmla="*/ 3916 h 1405581"/>
              <a:gd name="connsiteX1" fmla="*/ 1089141 w 1150505"/>
              <a:gd name="connsiteY1" fmla="*/ 98376 h 1405581"/>
              <a:gd name="connsiteX2" fmla="*/ 1088231 w 1150505"/>
              <a:gd name="connsiteY2" fmla="*/ 670567 h 1405581"/>
              <a:gd name="connsiteX3" fmla="*/ 1078704 w 1150505"/>
              <a:gd name="connsiteY3" fmla="*/ 711049 h 1405581"/>
              <a:gd name="connsiteX4" fmla="*/ 997742 w 1150505"/>
              <a:gd name="connsiteY4" fmla="*/ 913455 h 1405581"/>
              <a:gd name="connsiteX5" fmla="*/ 962024 w 1150505"/>
              <a:gd name="connsiteY5" fmla="*/ 984894 h 1405581"/>
              <a:gd name="connsiteX6" fmla="*/ 492918 w 1150505"/>
              <a:gd name="connsiteY6" fmla="*/ 1339700 h 1405581"/>
              <a:gd name="connsiteX7" fmla="*/ 0 w 1150505"/>
              <a:gd name="connsiteY7" fmla="*/ 1380180 h 1405581"/>
              <a:gd name="connsiteX0" fmla="*/ 980321 w 1105538"/>
              <a:gd name="connsiteY0" fmla="*/ 3916 h 1405581"/>
              <a:gd name="connsiteX1" fmla="*/ 1089141 w 1105538"/>
              <a:gd name="connsiteY1" fmla="*/ 98376 h 1405581"/>
              <a:gd name="connsiteX2" fmla="*/ 1078704 w 1105538"/>
              <a:gd name="connsiteY2" fmla="*/ 711049 h 1405581"/>
              <a:gd name="connsiteX3" fmla="*/ 997742 w 1105538"/>
              <a:gd name="connsiteY3" fmla="*/ 913455 h 1405581"/>
              <a:gd name="connsiteX4" fmla="*/ 962024 w 1105538"/>
              <a:gd name="connsiteY4" fmla="*/ 984894 h 1405581"/>
              <a:gd name="connsiteX5" fmla="*/ 492918 w 1105538"/>
              <a:gd name="connsiteY5" fmla="*/ 1339700 h 1405581"/>
              <a:gd name="connsiteX6" fmla="*/ 0 w 1105538"/>
              <a:gd name="connsiteY6" fmla="*/ 1380180 h 1405581"/>
              <a:gd name="connsiteX0" fmla="*/ 980321 w 1105538"/>
              <a:gd name="connsiteY0" fmla="*/ 3916 h 1405581"/>
              <a:gd name="connsiteX1" fmla="*/ 1089141 w 1105538"/>
              <a:gd name="connsiteY1" fmla="*/ 98376 h 1405581"/>
              <a:gd name="connsiteX2" fmla="*/ 1078704 w 1105538"/>
              <a:gd name="connsiteY2" fmla="*/ 711049 h 1405581"/>
              <a:gd name="connsiteX3" fmla="*/ 997742 w 1105538"/>
              <a:gd name="connsiteY3" fmla="*/ 913455 h 1405581"/>
              <a:gd name="connsiteX4" fmla="*/ 962024 w 1105538"/>
              <a:gd name="connsiteY4" fmla="*/ 984894 h 1405581"/>
              <a:gd name="connsiteX5" fmla="*/ 492918 w 1105538"/>
              <a:gd name="connsiteY5" fmla="*/ 1339700 h 1405581"/>
              <a:gd name="connsiteX6" fmla="*/ 0 w 1105538"/>
              <a:gd name="connsiteY6" fmla="*/ 1380180 h 1405581"/>
              <a:gd name="connsiteX0" fmla="*/ 980321 w 1105538"/>
              <a:gd name="connsiteY0" fmla="*/ 3916 h 1405581"/>
              <a:gd name="connsiteX1" fmla="*/ 1089141 w 1105538"/>
              <a:gd name="connsiteY1" fmla="*/ 98376 h 1405581"/>
              <a:gd name="connsiteX2" fmla="*/ 1078704 w 1105538"/>
              <a:gd name="connsiteY2" fmla="*/ 711049 h 1405581"/>
              <a:gd name="connsiteX3" fmla="*/ 962024 w 1105538"/>
              <a:gd name="connsiteY3" fmla="*/ 984894 h 1405581"/>
              <a:gd name="connsiteX4" fmla="*/ 492918 w 1105538"/>
              <a:gd name="connsiteY4" fmla="*/ 1339700 h 1405581"/>
              <a:gd name="connsiteX5" fmla="*/ 0 w 1105538"/>
              <a:gd name="connsiteY5" fmla="*/ 1380180 h 1405581"/>
              <a:gd name="connsiteX0" fmla="*/ 1165678 w 1290895"/>
              <a:gd name="connsiteY0" fmla="*/ 3916 h 1353377"/>
              <a:gd name="connsiteX1" fmla="*/ 1274498 w 1290895"/>
              <a:gd name="connsiteY1" fmla="*/ 98376 h 1353377"/>
              <a:gd name="connsiteX2" fmla="*/ 1264061 w 1290895"/>
              <a:gd name="connsiteY2" fmla="*/ 711049 h 1353377"/>
              <a:gd name="connsiteX3" fmla="*/ 1147381 w 1290895"/>
              <a:gd name="connsiteY3" fmla="*/ 984894 h 1353377"/>
              <a:gd name="connsiteX4" fmla="*/ 678275 w 1290895"/>
              <a:gd name="connsiteY4" fmla="*/ 1339700 h 1353377"/>
              <a:gd name="connsiteX5" fmla="*/ 0 w 1290895"/>
              <a:gd name="connsiteY5" fmla="*/ 1066959 h 1353377"/>
              <a:gd name="connsiteX0" fmla="*/ 1165678 w 1290895"/>
              <a:gd name="connsiteY0" fmla="*/ 3916 h 1535074"/>
              <a:gd name="connsiteX1" fmla="*/ 1274498 w 1290895"/>
              <a:gd name="connsiteY1" fmla="*/ 98376 h 1535074"/>
              <a:gd name="connsiteX2" fmla="*/ 1264061 w 1290895"/>
              <a:gd name="connsiteY2" fmla="*/ 711049 h 1535074"/>
              <a:gd name="connsiteX3" fmla="*/ 1147381 w 1290895"/>
              <a:gd name="connsiteY3" fmla="*/ 984894 h 1535074"/>
              <a:gd name="connsiteX4" fmla="*/ 678275 w 1290895"/>
              <a:gd name="connsiteY4" fmla="*/ 1339700 h 1535074"/>
              <a:gd name="connsiteX5" fmla="*/ 300503 w 1290895"/>
              <a:gd name="connsiteY5" fmla="*/ 1489617 h 1535074"/>
              <a:gd name="connsiteX6" fmla="*/ 0 w 1290895"/>
              <a:gd name="connsiteY6" fmla="*/ 1066959 h 1535074"/>
              <a:gd name="connsiteX0" fmla="*/ 1165678 w 1290895"/>
              <a:gd name="connsiteY0" fmla="*/ 3916 h 1549079"/>
              <a:gd name="connsiteX1" fmla="*/ 1274498 w 1290895"/>
              <a:gd name="connsiteY1" fmla="*/ 98376 h 1549079"/>
              <a:gd name="connsiteX2" fmla="*/ 1264061 w 1290895"/>
              <a:gd name="connsiteY2" fmla="*/ 711049 h 1549079"/>
              <a:gd name="connsiteX3" fmla="*/ 1147381 w 1290895"/>
              <a:gd name="connsiteY3" fmla="*/ 984894 h 1549079"/>
              <a:gd name="connsiteX4" fmla="*/ 731636 w 1290895"/>
              <a:gd name="connsiteY4" fmla="*/ 1423734 h 1549079"/>
              <a:gd name="connsiteX5" fmla="*/ 300503 w 1290895"/>
              <a:gd name="connsiteY5" fmla="*/ 1489617 h 1549079"/>
              <a:gd name="connsiteX6" fmla="*/ 0 w 1290895"/>
              <a:gd name="connsiteY6" fmla="*/ 1066959 h 1549079"/>
              <a:gd name="connsiteX0" fmla="*/ 1165678 w 1290895"/>
              <a:gd name="connsiteY0" fmla="*/ 3916 h 1549079"/>
              <a:gd name="connsiteX1" fmla="*/ 1274498 w 1290895"/>
              <a:gd name="connsiteY1" fmla="*/ 98376 h 1549079"/>
              <a:gd name="connsiteX2" fmla="*/ 1264061 w 1290895"/>
              <a:gd name="connsiteY2" fmla="*/ 711049 h 1549079"/>
              <a:gd name="connsiteX3" fmla="*/ 1164232 w 1290895"/>
              <a:gd name="connsiteY3" fmla="*/ 1015452 h 1549079"/>
              <a:gd name="connsiteX4" fmla="*/ 731636 w 1290895"/>
              <a:gd name="connsiteY4" fmla="*/ 1423734 h 1549079"/>
              <a:gd name="connsiteX5" fmla="*/ 300503 w 1290895"/>
              <a:gd name="connsiteY5" fmla="*/ 1489617 h 1549079"/>
              <a:gd name="connsiteX6" fmla="*/ 0 w 1290895"/>
              <a:gd name="connsiteY6" fmla="*/ 1066959 h 1549079"/>
              <a:gd name="connsiteX0" fmla="*/ 1165678 w 1313332"/>
              <a:gd name="connsiteY0" fmla="*/ 3916 h 1549079"/>
              <a:gd name="connsiteX1" fmla="*/ 1274498 w 1313332"/>
              <a:gd name="connsiteY1" fmla="*/ 98376 h 1549079"/>
              <a:gd name="connsiteX2" fmla="*/ 1294954 w 1313332"/>
              <a:gd name="connsiteY2" fmla="*/ 711050 h 1549079"/>
              <a:gd name="connsiteX3" fmla="*/ 1164232 w 1313332"/>
              <a:gd name="connsiteY3" fmla="*/ 1015452 h 1549079"/>
              <a:gd name="connsiteX4" fmla="*/ 731636 w 1313332"/>
              <a:gd name="connsiteY4" fmla="*/ 1423734 h 1549079"/>
              <a:gd name="connsiteX5" fmla="*/ 300503 w 1313332"/>
              <a:gd name="connsiteY5" fmla="*/ 1489617 h 1549079"/>
              <a:gd name="connsiteX6" fmla="*/ 0 w 1313332"/>
              <a:gd name="connsiteY6" fmla="*/ 1066959 h 1549079"/>
              <a:gd name="connsiteX0" fmla="*/ 1165678 w 1315204"/>
              <a:gd name="connsiteY0" fmla="*/ 0 h 1545163"/>
              <a:gd name="connsiteX1" fmla="*/ 1285732 w 1315204"/>
              <a:gd name="connsiteY1" fmla="*/ 193774 h 1545163"/>
              <a:gd name="connsiteX2" fmla="*/ 1294954 w 1315204"/>
              <a:gd name="connsiteY2" fmla="*/ 707134 h 1545163"/>
              <a:gd name="connsiteX3" fmla="*/ 1164232 w 1315204"/>
              <a:gd name="connsiteY3" fmla="*/ 1011536 h 1545163"/>
              <a:gd name="connsiteX4" fmla="*/ 731636 w 1315204"/>
              <a:gd name="connsiteY4" fmla="*/ 1419818 h 1545163"/>
              <a:gd name="connsiteX5" fmla="*/ 300503 w 1315204"/>
              <a:gd name="connsiteY5" fmla="*/ 1485701 h 1545163"/>
              <a:gd name="connsiteX6" fmla="*/ 0 w 1315204"/>
              <a:gd name="connsiteY6" fmla="*/ 1063043 h 1545163"/>
              <a:gd name="connsiteX0" fmla="*/ 1165678 w 1324596"/>
              <a:gd name="connsiteY0" fmla="*/ 0 h 1545163"/>
              <a:gd name="connsiteX1" fmla="*/ 1285732 w 1324596"/>
              <a:gd name="connsiteY1" fmla="*/ 193774 h 1545163"/>
              <a:gd name="connsiteX2" fmla="*/ 1294954 w 1324596"/>
              <a:gd name="connsiteY2" fmla="*/ 707134 h 1545163"/>
              <a:gd name="connsiteX3" fmla="*/ 1164232 w 1324596"/>
              <a:gd name="connsiteY3" fmla="*/ 1011536 h 1545163"/>
              <a:gd name="connsiteX4" fmla="*/ 731636 w 1324596"/>
              <a:gd name="connsiteY4" fmla="*/ 1419818 h 1545163"/>
              <a:gd name="connsiteX5" fmla="*/ 300503 w 1324596"/>
              <a:gd name="connsiteY5" fmla="*/ 1485701 h 1545163"/>
              <a:gd name="connsiteX6" fmla="*/ 0 w 1324596"/>
              <a:gd name="connsiteY6" fmla="*/ 1063043 h 1545163"/>
              <a:gd name="connsiteX0" fmla="*/ 1165678 w 1312396"/>
              <a:gd name="connsiteY0" fmla="*/ 0 h 1545163"/>
              <a:gd name="connsiteX1" fmla="*/ 1268881 w 1312396"/>
              <a:gd name="connsiteY1" fmla="*/ 147938 h 1545163"/>
              <a:gd name="connsiteX2" fmla="*/ 1294954 w 1312396"/>
              <a:gd name="connsiteY2" fmla="*/ 707134 h 1545163"/>
              <a:gd name="connsiteX3" fmla="*/ 1164232 w 1312396"/>
              <a:gd name="connsiteY3" fmla="*/ 1011536 h 1545163"/>
              <a:gd name="connsiteX4" fmla="*/ 731636 w 1312396"/>
              <a:gd name="connsiteY4" fmla="*/ 1419818 h 1545163"/>
              <a:gd name="connsiteX5" fmla="*/ 300503 w 1312396"/>
              <a:gd name="connsiteY5" fmla="*/ 1485701 h 1545163"/>
              <a:gd name="connsiteX6" fmla="*/ 0 w 1312396"/>
              <a:gd name="connsiteY6" fmla="*/ 1063043 h 15451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12396" h="1545163">
                <a:moveTo>
                  <a:pt x="1165678" y="0"/>
                </a:moveTo>
                <a:cubicBezTo>
                  <a:pt x="1158509" y="30820"/>
                  <a:pt x="1224216" y="49562"/>
                  <a:pt x="1268881" y="147938"/>
                </a:cubicBezTo>
                <a:cubicBezTo>
                  <a:pt x="1307745" y="273433"/>
                  <a:pt x="1312396" y="563201"/>
                  <a:pt x="1294954" y="707134"/>
                </a:cubicBezTo>
                <a:cubicBezTo>
                  <a:pt x="1277512" y="851067"/>
                  <a:pt x="1258118" y="892755"/>
                  <a:pt x="1164232" y="1011536"/>
                </a:cubicBezTo>
                <a:cubicBezTo>
                  <a:pt x="1070346" y="1130317"/>
                  <a:pt x="875591" y="1340791"/>
                  <a:pt x="731636" y="1419818"/>
                </a:cubicBezTo>
                <a:cubicBezTo>
                  <a:pt x="587681" y="1498846"/>
                  <a:pt x="422442" y="1545163"/>
                  <a:pt x="300503" y="1485701"/>
                </a:cubicBezTo>
                <a:cubicBezTo>
                  <a:pt x="178564" y="1426239"/>
                  <a:pt x="52892" y="1091469"/>
                  <a:pt x="0" y="1063043"/>
                </a:cubicBezTo>
              </a:path>
            </a:pathLst>
          </a:custGeom>
          <a:ln>
            <a:solidFill>
              <a:schemeClr val="tx2">
                <a:lumMod val="65000"/>
                <a:lumOff val="35000"/>
              </a:schemeClr>
            </a:solidFill>
            <a:prstDash val="sysDash"/>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46" name="Text Box 41"/>
          <xdr:cNvSpPr txBox="1">
            <a:spLocks noChangeArrowheads="1"/>
          </xdr:cNvSpPr>
        </xdr:nvSpPr>
        <xdr:spPr bwMode="auto">
          <a:xfrm rot="1053745">
            <a:off x="4705350" y="4629150"/>
            <a:ext cx="619125" cy="200025"/>
          </a:xfrm>
          <a:prstGeom prst="rect">
            <a:avLst/>
          </a:prstGeom>
          <a:noFill/>
          <a:ln w="9525">
            <a:noFill/>
            <a:miter lim="800000"/>
            <a:headEnd/>
            <a:tailEnd/>
          </a:ln>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1000" b="1">
                <a:latin typeface="Arial" charset="0"/>
              </a:rPr>
              <a:t>R = 1,5 m</a:t>
            </a:r>
          </a:p>
        </xdr:txBody>
      </xdr:sp>
      <xdr:sp macro="" textlink="">
        <xdr:nvSpPr>
          <xdr:cNvPr id="47" name="Textfeld 60"/>
          <xdr:cNvSpPr txBox="1">
            <a:spLocks noChangeArrowheads="1"/>
          </xdr:cNvSpPr>
        </xdr:nvSpPr>
        <xdr:spPr bwMode="auto">
          <a:xfrm>
            <a:off x="4867275" y="5448300"/>
            <a:ext cx="971550" cy="247650"/>
          </a:xfrm>
          <a:prstGeom prst="rect">
            <a:avLst/>
          </a:prstGeom>
          <a:noFill/>
          <a:ln w="9525">
            <a:noFill/>
            <a:miter lim="800000"/>
            <a:headEnd/>
            <a:tailEnd/>
          </a:ln>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rtl="0" eaLnBrk="1" fontAlgn="base" latinLnBrk="0" hangingPunct="1"/>
            <a:r>
              <a:rPr lang="fr-CH" sz="800" kern="1200">
                <a:solidFill>
                  <a:schemeClr val="tx1"/>
                </a:solidFill>
                <a:latin typeface="Arial" charset="0"/>
                <a:ea typeface="+mn-ea"/>
                <a:cs typeface="+mn-cs"/>
              </a:rPr>
              <a:t>Aufprallfläche ohne indernisse</a:t>
            </a:r>
            <a:endParaRPr lang="de-CH" sz="800" kern="1200">
              <a:solidFill>
                <a:schemeClr val="tx1"/>
              </a:solidFill>
              <a:latin typeface="Arial" charset="0"/>
              <a:ea typeface="+mn-ea"/>
              <a:cs typeface="+mn-cs"/>
            </a:endParaRPr>
          </a:p>
        </xdr:txBody>
      </xdr:sp>
      <xdr:sp macro="" textlink="">
        <xdr:nvSpPr>
          <xdr:cNvPr id="48" name="Freihandform 47"/>
          <xdr:cNvSpPr/>
        </xdr:nvSpPr>
        <xdr:spPr bwMode="auto">
          <a:xfrm>
            <a:off x="4514850" y="5410200"/>
            <a:ext cx="1276350" cy="342900"/>
          </a:xfrm>
          <a:custGeom>
            <a:avLst/>
            <a:gdLst>
              <a:gd name="connsiteX0" fmla="*/ 1200778 w 1200778"/>
              <a:gd name="connsiteY0" fmla="*/ 150725 h 155749"/>
              <a:gd name="connsiteX1" fmla="*/ 286378 w 1200778"/>
              <a:gd name="connsiteY1" fmla="*/ 155749 h 155749"/>
              <a:gd name="connsiteX2" fmla="*/ 0 w 1200778"/>
              <a:gd name="connsiteY2" fmla="*/ 0 h 155749"/>
              <a:gd name="connsiteX0" fmla="*/ 1200778 w 1200778"/>
              <a:gd name="connsiteY0" fmla="*/ 150725 h 168311"/>
              <a:gd name="connsiteX1" fmla="*/ 392607 w 1200778"/>
              <a:gd name="connsiteY1" fmla="*/ 168311 h 168311"/>
              <a:gd name="connsiteX2" fmla="*/ 0 w 1200778"/>
              <a:gd name="connsiteY2" fmla="*/ 0 h 168311"/>
              <a:gd name="connsiteX0" fmla="*/ 1200778 w 1200778"/>
              <a:gd name="connsiteY0" fmla="*/ 163287 h 168311"/>
              <a:gd name="connsiteX1" fmla="*/ 392607 w 1200778"/>
              <a:gd name="connsiteY1" fmla="*/ 168311 h 168311"/>
              <a:gd name="connsiteX2" fmla="*/ 0 w 1200778"/>
              <a:gd name="connsiteY2" fmla="*/ 0 h 168311"/>
              <a:gd name="connsiteX0" fmla="*/ 1276617 w 1276617"/>
              <a:gd name="connsiteY0" fmla="*/ 163287 h 168311"/>
              <a:gd name="connsiteX1" fmla="*/ 392607 w 1276617"/>
              <a:gd name="connsiteY1" fmla="*/ 168311 h 168311"/>
              <a:gd name="connsiteX2" fmla="*/ 0 w 1276617"/>
              <a:gd name="connsiteY2" fmla="*/ 0 h 168311"/>
            </a:gdLst>
            <a:ahLst/>
            <a:cxnLst>
              <a:cxn ang="0">
                <a:pos x="connsiteX0" y="connsiteY0"/>
              </a:cxn>
              <a:cxn ang="0">
                <a:pos x="connsiteX1" y="connsiteY1"/>
              </a:cxn>
              <a:cxn ang="0">
                <a:pos x="connsiteX2" y="connsiteY2"/>
              </a:cxn>
            </a:cxnLst>
            <a:rect l="l" t="t" r="r" b="b"/>
            <a:pathLst>
              <a:path w="1276617" h="168311">
                <a:moveTo>
                  <a:pt x="1276617" y="163287"/>
                </a:moveTo>
                <a:lnTo>
                  <a:pt x="392607" y="168311"/>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2191206" name="Freeform 36"/>
          <xdr:cNvSpPr>
            <a:spLocks/>
          </xdr:cNvSpPr>
        </xdr:nvSpPr>
        <xdr:spPr bwMode="auto">
          <a:xfrm rot="20112455" flipH="1">
            <a:off x="3686175" y="4962525"/>
            <a:ext cx="314325" cy="638175"/>
          </a:xfrm>
          <a:custGeom>
            <a:avLst/>
            <a:gdLst>
              <a:gd name="T0" fmla="*/ 0 w 531"/>
              <a:gd name="T1" fmla="*/ 0 h 150"/>
              <a:gd name="T2" fmla="*/ 2147483647 w 531"/>
              <a:gd name="T3" fmla="*/ 2147483647 h 150"/>
              <a:gd name="T4" fmla="*/ 0 60000 65536"/>
              <a:gd name="T5" fmla="*/ 0 60000 65536"/>
              <a:gd name="T6" fmla="*/ 0 w 531"/>
              <a:gd name="T7" fmla="*/ 0 h 150"/>
              <a:gd name="T8" fmla="*/ 531 w 531"/>
              <a:gd name="T9" fmla="*/ 150 h 150"/>
            </a:gdLst>
            <a:ahLst/>
            <a:cxnLst>
              <a:cxn ang="T4">
                <a:pos x="T0" y="T1"/>
              </a:cxn>
              <a:cxn ang="T5">
                <a:pos x="T2" y="T3"/>
              </a:cxn>
            </a:cxnLst>
            <a:rect l="T6" t="T7" r="T8" b="T9"/>
            <a:pathLst>
              <a:path w="531" h="150">
                <a:moveTo>
                  <a:pt x="0" y="0"/>
                </a:moveTo>
                <a:lnTo>
                  <a:pt x="531" y="150"/>
                </a:lnTo>
              </a:path>
            </a:pathLst>
          </a:custGeom>
          <a:noFill/>
          <a:ln w="9525">
            <a:solidFill>
              <a:srgbClr val="000000"/>
            </a:solidFill>
            <a:round/>
            <a:headEnd type="non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50" name="Text Box 41"/>
          <xdr:cNvSpPr txBox="1">
            <a:spLocks noChangeArrowheads="1"/>
          </xdr:cNvSpPr>
        </xdr:nvSpPr>
        <xdr:spPr bwMode="auto">
          <a:xfrm rot="21349859">
            <a:off x="3876675" y="5372100"/>
            <a:ext cx="638175" cy="200025"/>
          </a:xfrm>
          <a:prstGeom prst="rect">
            <a:avLst/>
          </a:prstGeom>
          <a:noFill/>
          <a:ln w="9525">
            <a:noFill/>
            <a:miter lim="800000"/>
            <a:headEnd/>
            <a:tailEnd/>
          </a:ln>
        </xdr:spPr>
        <xdr:txBody>
          <a:bodyPr wrap="square" lIns="0" tIns="36000" rIns="0" bIns="3600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1050" b="1">
                <a:latin typeface="Arial" charset="0"/>
              </a:rPr>
              <a:t>R = 1,5 m</a:t>
            </a:r>
          </a:p>
        </xdr:txBody>
      </xdr:sp>
      <xdr:sp macro="" textlink="">
        <xdr:nvSpPr>
          <xdr:cNvPr id="51" name="Freihandform 50"/>
          <xdr:cNvSpPr/>
        </xdr:nvSpPr>
        <xdr:spPr bwMode="auto">
          <a:xfrm>
            <a:off x="2667000" y="2581275"/>
            <a:ext cx="161925" cy="495300"/>
          </a:xfrm>
          <a:custGeom>
            <a:avLst/>
            <a:gdLst>
              <a:gd name="connsiteX0" fmla="*/ 224392 w 244027"/>
              <a:gd name="connsiteY0" fmla="*/ 740496 h 743301"/>
              <a:gd name="connsiteX1" fmla="*/ 145855 w 244027"/>
              <a:gd name="connsiteY1" fmla="*/ 743301 h 743301"/>
              <a:gd name="connsiteX2" fmla="*/ 143050 w 244027"/>
              <a:gd name="connsiteY2" fmla="*/ 535738 h 743301"/>
              <a:gd name="connsiteX3" fmla="*/ 112196 w 244027"/>
              <a:gd name="connsiteY3" fmla="*/ 274881 h 743301"/>
              <a:gd name="connsiteX4" fmla="*/ 47683 w 244027"/>
              <a:gd name="connsiteY4" fmla="*/ 70123 h 743301"/>
              <a:gd name="connsiteX5" fmla="*/ 0 w 244027"/>
              <a:gd name="connsiteY5" fmla="*/ 5610 h 743301"/>
              <a:gd name="connsiteX6" fmla="*/ 244027 w 244027"/>
              <a:gd name="connsiteY6" fmla="*/ 0 h 743301"/>
              <a:gd name="connsiteX7" fmla="*/ 244027 w 244027"/>
              <a:gd name="connsiteY7" fmla="*/ 0 h 743301"/>
              <a:gd name="connsiteX8" fmla="*/ 224392 w 244027"/>
              <a:gd name="connsiteY8" fmla="*/ 740496 h 743301"/>
              <a:gd name="connsiteX0" fmla="*/ 224392 w 244027"/>
              <a:gd name="connsiteY0" fmla="*/ 740496 h 743301"/>
              <a:gd name="connsiteX1" fmla="*/ 145855 w 244027"/>
              <a:gd name="connsiteY1" fmla="*/ 743301 h 743301"/>
              <a:gd name="connsiteX2" fmla="*/ 143050 w 244027"/>
              <a:gd name="connsiteY2" fmla="*/ 535738 h 743301"/>
              <a:gd name="connsiteX3" fmla="*/ 112196 w 244027"/>
              <a:gd name="connsiteY3" fmla="*/ 274881 h 743301"/>
              <a:gd name="connsiteX4" fmla="*/ 47683 w 244027"/>
              <a:gd name="connsiteY4" fmla="*/ 70123 h 743301"/>
              <a:gd name="connsiteX5" fmla="*/ 0 w 244027"/>
              <a:gd name="connsiteY5" fmla="*/ 5610 h 743301"/>
              <a:gd name="connsiteX6" fmla="*/ 244027 w 244027"/>
              <a:gd name="connsiteY6" fmla="*/ 0 h 743301"/>
              <a:gd name="connsiteX7" fmla="*/ 218783 w 244027"/>
              <a:gd name="connsiteY7" fmla="*/ 5610 h 743301"/>
              <a:gd name="connsiteX8" fmla="*/ 224392 w 244027"/>
              <a:gd name="connsiteY8" fmla="*/ 740496 h 743301"/>
              <a:gd name="connsiteX0" fmla="*/ 224392 w 244027"/>
              <a:gd name="connsiteY0" fmla="*/ 740496 h 743301"/>
              <a:gd name="connsiteX1" fmla="*/ 145855 w 244027"/>
              <a:gd name="connsiteY1" fmla="*/ 743301 h 743301"/>
              <a:gd name="connsiteX2" fmla="*/ 143050 w 244027"/>
              <a:gd name="connsiteY2" fmla="*/ 535738 h 743301"/>
              <a:gd name="connsiteX3" fmla="*/ 112196 w 244027"/>
              <a:gd name="connsiteY3" fmla="*/ 274881 h 743301"/>
              <a:gd name="connsiteX4" fmla="*/ 47683 w 244027"/>
              <a:gd name="connsiteY4" fmla="*/ 70123 h 743301"/>
              <a:gd name="connsiteX5" fmla="*/ 0 w 244027"/>
              <a:gd name="connsiteY5" fmla="*/ 5610 h 743301"/>
              <a:gd name="connsiteX6" fmla="*/ 244027 w 244027"/>
              <a:gd name="connsiteY6" fmla="*/ 0 h 743301"/>
              <a:gd name="connsiteX7" fmla="*/ 218783 w 244027"/>
              <a:gd name="connsiteY7" fmla="*/ 5610 h 743301"/>
              <a:gd name="connsiteX8" fmla="*/ 224392 w 244027"/>
              <a:gd name="connsiteY8" fmla="*/ 740496 h 743301"/>
              <a:gd name="connsiteX0" fmla="*/ 246364 w 265999"/>
              <a:gd name="connsiteY0" fmla="*/ 740496 h 743301"/>
              <a:gd name="connsiteX1" fmla="*/ 167827 w 265999"/>
              <a:gd name="connsiteY1" fmla="*/ 743301 h 743301"/>
              <a:gd name="connsiteX2" fmla="*/ 165022 w 265999"/>
              <a:gd name="connsiteY2" fmla="*/ 535738 h 743301"/>
              <a:gd name="connsiteX3" fmla="*/ 134168 w 265999"/>
              <a:gd name="connsiteY3" fmla="*/ 274881 h 743301"/>
              <a:gd name="connsiteX4" fmla="*/ 21972 w 265999"/>
              <a:gd name="connsiteY4" fmla="*/ 5610 h 743301"/>
              <a:gd name="connsiteX5" fmla="*/ 265999 w 265999"/>
              <a:gd name="connsiteY5" fmla="*/ 0 h 743301"/>
              <a:gd name="connsiteX6" fmla="*/ 240755 w 265999"/>
              <a:gd name="connsiteY6" fmla="*/ 5610 h 743301"/>
              <a:gd name="connsiteX7" fmla="*/ 246364 w 265999"/>
              <a:gd name="connsiteY7" fmla="*/ 740496 h 743301"/>
              <a:gd name="connsiteX0" fmla="*/ 262258 w 281893"/>
              <a:gd name="connsiteY0" fmla="*/ 740496 h 743301"/>
              <a:gd name="connsiteX1" fmla="*/ 183721 w 281893"/>
              <a:gd name="connsiteY1" fmla="*/ 743301 h 743301"/>
              <a:gd name="connsiteX2" fmla="*/ 180916 w 281893"/>
              <a:gd name="connsiteY2" fmla="*/ 535738 h 743301"/>
              <a:gd name="connsiteX3" fmla="*/ 150062 w 281893"/>
              <a:gd name="connsiteY3" fmla="*/ 274881 h 743301"/>
              <a:gd name="connsiteX4" fmla="*/ 91159 w 281893"/>
              <a:gd name="connsiteY4" fmla="*/ 86952 h 743301"/>
              <a:gd name="connsiteX5" fmla="*/ 37866 w 281893"/>
              <a:gd name="connsiteY5" fmla="*/ 5610 h 743301"/>
              <a:gd name="connsiteX6" fmla="*/ 281893 w 281893"/>
              <a:gd name="connsiteY6" fmla="*/ 0 h 743301"/>
              <a:gd name="connsiteX7" fmla="*/ 256649 w 281893"/>
              <a:gd name="connsiteY7" fmla="*/ 5610 h 743301"/>
              <a:gd name="connsiteX8" fmla="*/ 262258 w 281893"/>
              <a:gd name="connsiteY8" fmla="*/ 740496 h 743301"/>
              <a:gd name="connsiteX0" fmla="*/ 262258 w 281893"/>
              <a:gd name="connsiteY0" fmla="*/ 740496 h 743301"/>
              <a:gd name="connsiteX1" fmla="*/ 183721 w 281893"/>
              <a:gd name="connsiteY1" fmla="*/ 743301 h 743301"/>
              <a:gd name="connsiteX2" fmla="*/ 180916 w 281893"/>
              <a:gd name="connsiteY2" fmla="*/ 535738 h 743301"/>
              <a:gd name="connsiteX3" fmla="*/ 150062 w 281893"/>
              <a:gd name="connsiteY3" fmla="*/ 274881 h 743301"/>
              <a:gd name="connsiteX4" fmla="*/ 91159 w 281893"/>
              <a:gd name="connsiteY4" fmla="*/ 86952 h 743301"/>
              <a:gd name="connsiteX5" fmla="*/ 37866 w 281893"/>
              <a:gd name="connsiteY5" fmla="*/ 5610 h 743301"/>
              <a:gd name="connsiteX6" fmla="*/ 281893 w 281893"/>
              <a:gd name="connsiteY6" fmla="*/ 0 h 743301"/>
              <a:gd name="connsiteX7" fmla="*/ 256649 w 281893"/>
              <a:gd name="connsiteY7" fmla="*/ 5610 h 743301"/>
              <a:gd name="connsiteX8" fmla="*/ 262258 w 281893"/>
              <a:gd name="connsiteY8" fmla="*/ 740496 h 743301"/>
              <a:gd name="connsiteX0" fmla="*/ 214575 w 234210"/>
              <a:gd name="connsiteY0" fmla="*/ 740496 h 743301"/>
              <a:gd name="connsiteX1" fmla="*/ 136038 w 234210"/>
              <a:gd name="connsiteY1" fmla="*/ 743301 h 743301"/>
              <a:gd name="connsiteX2" fmla="*/ 133233 w 234210"/>
              <a:gd name="connsiteY2" fmla="*/ 535738 h 743301"/>
              <a:gd name="connsiteX3" fmla="*/ 102379 w 234210"/>
              <a:gd name="connsiteY3" fmla="*/ 274881 h 743301"/>
              <a:gd name="connsiteX4" fmla="*/ 43476 w 234210"/>
              <a:gd name="connsiteY4" fmla="*/ 86952 h 743301"/>
              <a:gd name="connsiteX5" fmla="*/ 37866 w 234210"/>
              <a:gd name="connsiteY5" fmla="*/ 1 h 743301"/>
              <a:gd name="connsiteX6" fmla="*/ 234210 w 234210"/>
              <a:gd name="connsiteY6" fmla="*/ 0 h 743301"/>
              <a:gd name="connsiteX7" fmla="*/ 208966 w 234210"/>
              <a:gd name="connsiteY7" fmla="*/ 5610 h 743301"/>
              <a:gd name="connsiteX8" fmla="*/ 214575 w 234210"/>
              <a:gd name="connsiteY8" fmla="*/ 740496 h 743301"/>
              <a:gd name="connsiteX0" fmla="*/ 214575 w 214575"/>
              <a:gd name="connsiteY0" fmla="*/ 740495 h 743300"/>
              <a:gd name="connsiteX1" fmla="*/ 136038 w 214575"/>
              <a:gd name="connsiteY1" fmla="*/ 743300 h 743300"/>
              <a:gd name="connsiteX2" fmla="*/ 133233 w 214575"/>
              <a:gd name="connsiteY2" fmla="*/ 535737 h 743300"/>
              <a:gd name="connsiteX3" fmla="*/ 102379 w 214575"/>
              <a:gd name="connsiteY3" fmla="*/ 274880 h 743300"/>
              <a:gd name="connsiteX4" fmla="*/ 43476 w 214575"/>
              <a:gd name="connsiteY4" fmla="*/ 86951 h 743300"/>
              <a:gd name="connsiteX5" fmla="*/ 37866 w 214575"/>
              <a:gd name="connsiteY5" fmla="*/ 0 h 743300"/>
              <a:gd name="connsiteX6" fmla="*/ 208966 w 214575"/>
              <a:gd name="connsiteY6" fmla="*/ 5609 h 743300"/>
              <a:gd name="connsiteX7" fmla="*/ 214575 w 214575"/>
              <a:gd name="connsiteY7" fmla="*/ 740495 h 743300"/>
              <a:gd name="connsiteX0" fmla="*/ 234209 w 234209"/>
              <a:gd name="connsiteY0" fmla="*/ 737690 h 740495"/>
              <a:gd name="connsiteX1" fmla="*/ 155672 w 234209"/>
              <a:gd name="connsiteY1" fmla="*/ 740495 h 740495"/>
              <a:gd name="connsiteX2" fmla="*/ 152867 w 234209"/>
              <a:gd name="connsiteY2" fmla="*/ 532932 h 740495"/>
              <a:gd name="connsiteX3" fmla="*/ 122013 w 234209"/>
              <a:gd name="connsiteY3" fmla="*/ 272075 h 740495"/>
              <a:gd name="connsiteX4" fmla="*/ 63110 w 234209"/>
              <a:gd name="connsiteY4" fmla="*/ 84146 h 740495"/>
              <a:gd name="connsiteX5" fmla="*/ 37866 w 234209"/>
              <a:gd name="connsiteY5" fmla="*/ 0 h 740495"/>
              <a:gd name="connsiteX6" fmla="*/ 228600 w 234209"/>
              <a:gd name="connsiteY6" fmla="*/ 2804 h 740495"/>
              <a:gd name="connsiteX7" fmla="*/ 234209 w 234209"/>
              <a:gd name="connsiteY7" fmla="*/ 737690 h 7404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34209" h="740495">
                <a:moveTo>
                  <a:pt x="234209" y="737690"/>
                </a:moveTo>
                <a:lnTo>
                  <a:pt x="155672" y="740495"/>
                </a:lnTo>
                <a:lnTo>
                  <a:pt x="152867" y="532932"/>
                </a:lnTo>
                <a:lnTo>
                  <a:pt x="122013" y="272075"/>
                </a:lnTo>
                <a:cubicBezTo>
                  <a:pt x="100976" y="198212"/>
                  <a:pt x="81809" y="129024"/>
                  <a:pt x="63110" y="84146"/>
                </a:cubicBezTo>
                <a:cubicBezTo>
                  <a:pt x="44411" y="28048"/>
                  <a:pt x="0" y="15427"/>
                  <a:pt x="37866" y="0"/>
                </a:cubicBezTo>
                <a:lnTo>
                  <a:pt x="228600" y="2804"/>
                </a:lnTo>
                <a:cubicBezTo>
                  <a:pt x="230470" y="247766"/>
                  <a:pt x="232339" y="492728"/>
                  <a:pt x="234209" y="737690"/>
                </a:cubicBezTo>
                <a:close/>
              </a:path>
            </a:pathLst>
          </a:custGeom>
          <a:solidFill>
            <a:srgbClr val="6F93C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sp macro="" textlink="">
        <xdr:nvSpPr>
          <xdr:cNvPr id="49" name="Text Box 59"/>
          <xdr:cNvSpPr txBox="1">
            <a:spLocks noChangeArrowheads="1"/>
          </xdr:cNvSpPr>
        </xdr:nvSpPr>
        <xdr:spPr bwMode="auto">
          <a:xfrm>
            <a:off x="4505325" y="3667125"/>
            <a:ext cx="876300" cy="32385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1</a:t>
            </a:r>
            <a:r>
              <a:rPr lang="fr-CH" sz="1050" b="1" kern="1200">
                <a:solidFill>
                  <a:schemeClr val="tx1"/>
                </a:solidFill>
                <a:latin typeface="Arial" pitchFamily="34" charset="0"/>
                <a:ea typeface="+mn-ea"/>
                <a:cs typeface="Arial" pitchFamily="34" charset="0"/>
              </a:rPr>
              <a:t>= ?</a:t>
            </a:r>
          </a:p>
        </xdr:txBody>
      </xdr:sp>
    </xdr:grpSp>
    <xdr:clientData/>
  </xdr:twoCellAnchor>
  <xdr:twoCellAnchor>
    <xdr:from>
      <xdr:col>1</xdr:col>
      <xdr:colOff>3162300</xdr:colOff>
      <xdr:row>15</xdr:row>
      <xdr:rowOff>76200</xdr:rowOff>
    </xdr:from>
    <xdr:to>
      <xdr:col>1</xdr:col>
      <xdr:colOff>3400425</xdr:colOff>
      <xdr:row>16</xdr:row>
      <xdr:rowOff>152400</xdr:rowOff>
    </xdr:to>
    <xdr:grpSp>
      <xdr:nvGrpSpPr>
        <xdr:cNvPr id="2191162" name="Gruppieren 65"/>
        <xdr:cNvGrpSpPr>
          <a:grpSpLocks/>
        </xdr:cNvGrpSpPr>
      </xdr:nvGrpSpPr>
      <xdr:grpSpPr bwMode="auto">
        <a:xfrm>
          <a:off x="3543300" y="3505200"/>
          <a:ext cx="238125" cy="238125"/>
          <a:chOff x="3543300" y="3505199"/>
          <a:chExt cx="238125" cy="238125"/>
        </a:xfrm>
      </xdr:grpSpPr>
      <xdr:sp macro="" textlink="">
        <xdr:nvSpPr>
          <xdr:cNvPr id="54" name="Ellipse 53"/>
          <xdr:cNvSpPr/>
        </xdr:nvSpPr>
        <xdr:spPr bwMode="auto">
          <a:xfrm>
            <a:off x="3543300" y="3505199"/>
            <a:ext cx="238125" cy="238125"/>
          </a:xfrm>
          <a:prstGeom prst="ellipse">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cxnSp macro="">
        <xdr:nvCxnSpPr>
          <xdr:cNvPr id="55" name="Gerade Verbindung mit Pfeil 54"/>
          <xdr:cNvCxnSpPr>
            <a:endCxn id="54" idx="7"/>
          </xdr:cNvCxnSpPr>
        </xdr:nvCxnSpPr>
        <xdr:spPr bwMode="auto">
          <a:xfrm rot="5400000" flipH="1" flipV="1">
            <a:off x="3576638" y="3548061"/>
            <a:ext cx="171450" cy="16192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3362325</xdr:colOff>
      <xdr:row>8</xdr:row>
      <xdr:rowOff>133350</xdr:rowOff>
    </xdr:from>
    <xdr:to>
      <xdr:col>3</xdr:col>
      <xdr:colOff>219075</xdr:colOff>
      <xdr:row>15</xdr:row>
      <xdr:rowOff>114300</xdr:rowOff>
    </xdr:to>
    <xdr:cxnSp macro="">
      <xdr:nvCxnSpPr>
        <xdr:cNvPr id="2191163" name="Gerade Verbindung 52"/>
        <xdr:cNvCxnSpPr>
          <a:cxnSpLocks noChangeShapeType="1"/>
          <a:endCxn id="54" idx="7"/>
        </xdr:cNvCxnSpPr>
      </xdr:nvCxnSpPr>
      <xdr:spPr bwMode="auto">
        <a:xfrm rot="5400000">
          <a:off x="3643312" y="2528888"/>
          <a:ext cx="1114425" cy="914400"/>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clientData/>
  </xdr:twoCellAnchor>
  <xdr:twoCellAnchor>
    <xdr:from>
      <xdr:col>3</xdr:col>
      <xdr:colOff>219075</xdr:colOff>
      <xdr:row>8</xdr:row>
      <xdr:rowOff>133350</xdr:rowOff>
    </xdr:from>
    <xdr:to>
      <xdr:col>3</xdr:col>
      <xdr:colOff>371475</xdr:colOff>
      <xdr:row>11</xdr:row>
      <xdr:rowOff>123825</xdr:rowOff>
    </xdr:to>
    <xdr:cxnSp macro="">
      <xdr:nvCxnSpPr>
        <xdr:cNvPr id="2191164" name="Gerade Verbindung 52"/>
        <xdr:cNvCxnSpPr>
          <a:cxnSpLocks noChangeShapeType="1"/>
        </xdr:cNvCxnSpPr>
      </xdr:nvCxnSpPr>
      <xdr:spPr bwMode="auto">
        <a:xfrm rot="16200000" flipH="1">
          <a:off x="4495800" y="2590800"/>
          <a:ext cx="476250" cy="152400"/>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clientData/>
  </xdr:twoCellAnchor>
  <xdr:twoCellAnchor>
    <xdr:from>
      <xdr:col>3</xdr:col>
      <xdr:colOff>285750</xdr:colOff>
      <xdr:row>11</xdr:row>
      <xdr:rowOff>152400</xdr:rowOff>
    </xdr:from>
    <xdr:to>
      <xdr:col>3</xdr:col>
      <xdr:colOff>523875</xdr:colOff>
      <xdr:row>13</xdr:row>
      <xdr:rowOff>66675</xdr:rowOff>
    </xdr:to>
    <xdr:grpSp>
      <xdr:nvGrpSpPr>
        <xdr:cNvPr id="2191165" name="Gruppieren 66"/>
        <xdr:cNvGrpSpPr>
          <a:grpSpLocks/>
        </xdr:cNvGrpSpPr>
      </xdr:nvGrpSpPr>
      <xdr:grpSpPr bwMode="auto">
        <a:xfrm>
          <a:off x="4724400" y="2933700"/>
          <a:ext cx="238125" cy="238125"/>
          <a:chOff x="3543300" y="3505199"/>
          <a:chExt cx="238125" cy="238125"/>
        </a:xfrm>
      </xdr:grpSpPr>
      <xdr:sp macro="" textlink="">
        <xdr:nvSpPr>
          <xdr:cNvPr id="68" name="Ellipse 67"/>
          <xdr:cNvSpPr/>
        </xdr:nvSpPr>
        <xdr:spPr bwMode="auto">
          <a:xfrm>
            <a:off x="3543300" y="3505199"/>
            <a:ext cx="238125" cy="238125"/>
          </a:xfrm>
          <a:prstGeom prst="ellipse">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cxnSp macro="">
        <xdr:nvCxnSpPr>
          <xdr:cNvPr id="69" name="Gerade Verbindung mit Pfeil 68"/>
          <xdr:cNvCxnSpPr>
            <a:endCxn id="68" idx="7"/>
          </xdr:cNvCxnSpPr>
        </xdr:nvCxnSpPr>
        <xdr:spPr bwMode="auto">
          <a:xfrm rot="5400000" flipH="1" flipV="1">
            <a:off x="3576638" y="3548061"/>
            <a:ext cx="171450" cy="16192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3533775</xdr:colOff>
      <xdr:row>4</xdr:row>
      <xdr:rowOff>133350</xdr:rowOff>
    </xdr:from>
    <xdr:to>
      <xdr:col>4</xdr:col>
      <xdr:colOff>476250</xdr:colOff>
      <xdr:row>9</xdr:row>
      <xdr:rowOff>57150</xdr:rowOff>
    </xdr:to>
    <xdr:sp macro="" textlink="">
      <xdr:nvSpPr>
        <xdr:cNvPr id="56" name="Rechteck 230"/>
        <xdr:cNvSpPr>
          <a:spLocks noChangeArrowheads="1"/>
        </xdr:cNvSpPr>
      </xdr:nvSpPr>
      <xdr:spPr bwMode="auto">
        <a:xfrm>
          <a:off x="3914775" y="1781175"/>
          <a:ext cx="1695450" cy="733425"/>
        </a:xfrm>
        <a:prstGeom prst="rect">
          <a:avLst/>
        </a:prstGeom>
        <a:solidFill>
          <a:schemeClr val="accent5">
            <a:lumMod val="40000"/>
            <a:lumOff val="60000"/>
          </a:schemeClr>
        </a:solidFill>
        <a:ln w="12700">
          <a:solidFill>
            <a:schemeClr val="bg1"/>
          </a:solidFill>
          <a:miter lim="800000"/>
          <a:headEnd/>
          <a:tailEnd/>
        </a:ln>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kern="1200">
              <a:solidFill>
                <a:schemeClr val="tx1"/>
              </a:solidFill>
              <a:latin typeface="Arial" pitchFamily="34" charset="0"/>
              <a:ea typeface="+mn-ea"/>
              <a:cs typeface="Arial" pitchFamily="34" charset="0"/>
            </a:rPr>
            <a:t>Kopffangstellen vermeiden</a:t>
          </a:r>
          <a:r>
            <a:rPr lang="fr-CH" sz="1050" b="0" kern="1200">
              <a:solidFill>
                <a:schemeClr val="tx1"/>
              </a:solidFill>
              <a:latin typeface="Arial" pitchFamily="34" charset="0"/>
              <a:ea typeface="+mn-ea"/>
              <a:cs typeface="Arial" pitchFamily="34" charset="0"/>
            </a:rPr>
            <a:t>!</a:t>
          </a:r>
          <a:endParaRPr lang="de-CH" sz="1050">
            <a:latin typeface="Arial" pitchFamily="34" charset="0"/>
            <a:cs typeface="Arial" pitchFamily="34" charset="0"/>
          </a:endParaRPr>
        </a:p>
        <a:p>
          <a:pPr algn="ctr"/>
          <a:r>
            <a:rPr lang="fr-CH" sz="1050" b="1" kern="1200">
              <a:solidFill>
                <a:schemeClr val="tx1"/>
              </a:solidFill>
              <a:latin typeface="Arial" pitchFamily="34" charset="0"/>
              <a:ea typeface="+mn-ea"/>
              <a:cs typeface="Arial" pitchFamily="34" charset="0"/>
            </a:rPr>
            <a:t>&lt;</a:t>
          </a:r>
          <a:r>
            <a:rPr lang="fr-CH" sz="1050" b="1" kern="1200" baseline="0">
              <a:solidFill>
                <a:schemeClr val="tx1"/>
              </a:solidFill>
              <a:latin typeface="Arial" pitchFamily="34" charset="0"/>
              <a:ea typeface="+mn-ea"/>
              <a:cs typeface="Arial" pitchFamily="34" charset="0"/>
            </a:rPr>
            <a:t> </a:t>
          </a:r>
          <a:r>
            <a:rPr lang="fr-CH" sz="1050" b="1" kern="1200">
              <a:solidFill>
                <a:schemeClr val="tx1"/>
              </a:solidFill>
              <a:latin typeface="Arial" pitchFamily="34" charset="0"/>
              <a:ea typeface="+mn-ea"/>
              <a:cs typeface="Arial" pitchFamily="34" charset="0"/>
            </a:rPr>
            <a:t>8,9 x 15,7 cm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 &lt;</a:t>
          </a:r>
          <a:r>
            <a:rPr lang="fr-CH" sz="1050" b="1" kern="1200" baseline="0">
              <a:solidFill>
                <a:schemeClr val="tx1"/>
              </a:solidFill>
              <a:latin typeface="Arial" pitchFamily="34" charset="0"/>
              <a:ea typeface="+mn-ea"/>
              <a:cs typeface="Arial" pitchFamily="34" charset="0"/>
            </a:rPr>
            <a:t> </a:t>
          </a:r>
          <a:r>
            <a:rPr lang="fr-CH" sz="1050" b="1" kern="1200" baseline="0">
              <a:solidFill>
                <a:schemeClr val="tx1"/>
              </a:solidFill>
              <a:latin typeface="Arial"/>
              <a:ea typeface="+mn-ea"/>
              <a:cs typeface="Arial"/>
            </a:rPr>
            <a:t>Ø 13 cm</a:t>
          </a:r>
          <a:r>
            <a:rPr lang="fr-CH" sz="1050" b="1" kern="1200">
              <a:solidFill>
                <a:schemeClr val="tx1"/>
              </a:solidFill>
              <a:latin typeface="Arial" pitchFamily="34" charset="0"/>
              <a:ea typeface="+mn-ea"/>
              <a:cs typeface="Arial" pitchFamily="34" charset="0"/>
            </a:rPr>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oder  &gt; </a:t>
          </a:r>
          <a:r>
            <a:rPr lang="fr-CH" sz="1050" b="1" kern="1200">
              <a:solidFill>
                <a:schemeClr val="tx1"/>
              </a:solidFill>
              <a:latin typeface="Arial"/>
              <a:ea typeface="+mn-ea"/>
              <a:cs typeface="Arial"/>
            </a:rPr>
            <a:t>Ø</a:t>
          </a:r>
          <a:r>
            <a:rPr lang="fr-CH" sz="1050" b="1" kern="1200">
              <a:solidFill>
                <a:schemeClr val="tx1"/>
              </a:solidFill>
              <a:latin typeface="Arial" pitchFamily="34" charset="0"/>
              <a:ea typeface="+mn-ea"/>
              <a:cs typeface="Arial" pitchFamily="34" charset="0"/>
            </a:rPr>
            <a:t> 23 cm</a:t>
          </a:r>
          <a:endParaRPr lang="de-CH" sz="105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1790700</xdr:colOff>
      <xdr:row>69</xdr:row>
      <xdr:rowOff>257175</xdr:rowOff>
    </xdr:from>
    <xdr:to>
      <xdr:col>2</xdr:col>
      <xdr:colOff>952500</xdr:colOff>
      <xdr:row>71</xdr:row>
      <xdr:rowOff>190500</xdr:rowOff>
    </xdr:to>
    <xdr:pic>
      <xdr:nvPicPr>
        <xdr:cNvPr id="2206914" name="Picture 519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5025" y="28956000"/>
          <a:ext cx="5172075" cy="8220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0</xdr:row>
      <xdr:rowOff>166688</xdr:rowOff>
    </xdr:from>
    <xdr:to>
      <xdr:col>4</xdr:col>
      <xdr:colOff>763018</xdr:colOff>
      <xdr:row>0</xdr:row>
      <xdr:rowOff>500063</xdr:rowOff>
    </xdr:to>
    <xdr:sp macro="" textlink="">
      <xdr:nvSpPr>
        <xdr:cNvPr id="49" name="Abgerundetes Rechteck 48">
          <a:hlinkClick xmlns:r="http://schemas.openxmlformats.org/officeDocument/2006/relationships" r:id="rId2"/>
        </xdr:cNvPr>
        <xdr:cNvSpPr/>
      </xdr:nvSpPr>
      <xdr:spPr>
        <a:xfrm>
          <a:off x="8315325" y="166688"/>
          <a:ext cx="1182118" cy="333375"/>
        </a:xfrm>
        <a:prstGeom prst="roundRect">
          <a:avLst/>
        </a:prstGeom>
        <a:solidFill>
          <a:schemeClr val="accent4">
            <a:lumMod val="75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Titelblatt</a:t>
          </a:r>
        </a:p>
      </xdr:txBody>
    </xdr:sp>
    <xdr:clientData/>
  </xdr:twoCellAnchor>
  <xdr:twoCellAnchor>
    <xdr:from>
      <xdr:col>4</xdr:col>
      <xdr:colOff>885825</xdr:colOff>
      <xdr:row>0</xdr:row>
      <xdr:rowOff>179712</xdr:rowOff>
    </xdr:from>
    <xdr:to>
      <xdr:col>5</xdr:col>
      <xdr:colOff>952500</xdr:colOff>
      <xdr:row>0</xdr:row>
      <xdr:rowOff>487038</xdr:rowOff>
    </xdr:to>
    <xdr:sp macro="" textlink="">
      <xdr:nvSpPr>
        <xdr:cNvPr id="47" name="Abgerundetes Rechteck 46">
          <a:hlinkClick xmlns:r="http://schemas.openxmlformats.org/officeDocument/2006/relationships" r:id="rId3"/>
        </xdr:cNvPr>
        <xdr:cNvSpPr/>
      </xdr:nvSpPr>
      <xdr:spPr>
        <a:xfrm>
          <a:off x="9620250" y="179712"/>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6</xdr:col>
      <xdr:colOff>47625</xdr:colOff>
      <xdr:row>0</xdr:row>
      <xdr:rowOff>179712</xdr:rowOff>
    </xdr:from>
    <xdr:to>
      <xdr:col>7</xdr:col>
      <xdr:colOff>114300</xdr:colOff>
      <xdr:row>0</xdr:row>
      <xdr:rowOff>487038</xdr:rowOff>
    </xdr:to>
    <xdr:sp macro="" textlink="">
      <xdr:nvSpPr>
        <xdr:cNvPr id="48" name="Abgerundetes Rechteck 47">
          <a:hlinkClick xmlns:r="http://schemas.openxmlformats.org/officeDocument/2006/relationships" r:id="rId4"/>
        </xdr:cNvPr>
        <xdr:cNvSpPr/>
      </xdr:nvSpPr>
      <xdr:spPr>
        <a:xfrm>
          <a:off x="10972800" y="179712"/>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editAs="oneCell">
    <xdr:from>
      <xdr:col>1</xdr:col>
      <xdr:colOff>1447800</xdr:colOff>
      <xdr:row>34</xdr:row>
      <xdr:rowOff>266700</xdr:rowOff>
    </xdr:from>
    <xdr:to>
      <xdr:col>2</xdr:col>
      <xdr:colOff>571500</xdr:colOff>
      <xdr:row>61</xdr:row>
      <xdr:rowOff>295275</xdr:rowOff>
    </xdr:to>
    <xdr:pic>
      <xdr:nvPicPr>
        <xdr:cNvPr id="2206918" name="Picture 418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62125" y="16535400"/>
          <a:ext cx="5133975" cy="82581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0</xdr:row>
      <xdr:rowOff>285750</xdr:rowOff>
    </xdr:from>
    <xdr:to>
      <xdr:col>2</xdr:col>
      <xdr:colOff>1600200</xdr:colOff>
      <xdr:row>0</xdr:row>
      <xdr:rowOff>828675</xdr:rowOff>
    </xdr:to>
    <xdr:pic>
      <xdr:nvPicPr>
        <xdr:cNvPr id="2206919" name="Picture 242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38925" y="28575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12</xdr:row>
      <xdr:rowOff>266700</xdr:rowOff>
    </xdr:from>
    <xdr:to>
      <xdr:col>1</xdr:col>
      <xdr:colOff>4391025</xdr:colOff>
      <xdr:row>12</xdr:row>
      <xdr:rowOff>1038225</xdr:rowOff>
    </xdr:to>
    <xdr:sp macro="" textlink="">
      <xdr:nvSpPr>
        <xdr:cNvPr id="2" name="Rectangle 8"/>
        <xdr:cNvSpPr>
          <a:spLocks noChangeArrowheads="1"/>
        </xdr:cNvSpPr>
      </xdr:nvSpPr>
      <xdr:spPr bwMode="auto">
        <a:xfrm>
          <a:off x="1200150" y="5267325"/>
          <a:ext cx="3505200" cy="771525"/>
        </a:xfrm>
        <a:prstGeom prst="rect">
          <a:avLst/>
        </a:prstGeom>
        <a:solidFill>
          <a:srgbClr val="33CC33"/>
        </a:solidFill>
        <a:ln w="9525">
          <a:noFill/>
          <a:miter lim="800000"/>
          <a:headEnd/>
          <a:tailEnd/>
        </a:ln>
      </xdr:spPr>
      <xdr:txBody>
        <a:bodyPr vertOverflow="clip" wrap="square" lIns="36576" tIns="27432" rIns="36576" bIns="27432" anchor="ctr" upright="1"/>
        <a:lstStyle/>
        <a:p>
          <a:pPr marL="0" indent="0" algn="ctr" rtl="0">
            <a:defRPr sz="1000"/>
          </a:pPr>
          <a:r>
            <a:rPr lang="fr-CH" sz="1200" b="1" i="0" u="none" strike="noStrike" baseline="0">
              <a:solidFill>
                <a:srgbClr val="FFFFFF"/>
              </a:solidFill>
              <a:latin typeface="Arial"/>
              <a:ea typeface="+mn-ea"/>
              <a:cs typeface="Arial"/>
            </a:rPr>
            <a:t>Wollen Sie ein Spielgerät prüfen?</a:t>
          </a:r>
          <a:endParaRPr lang="de-CH" sz="1200" b="1" i="0" u="none" strike="noStrike" baseline="0">
            <a:solidFill>
              <a:srgbClr val="FFFFFF"/>
            </a:solidFill>
            <a:latin typeface="Arial"/>
            <a:ea typeface="+mn-ea"/>
            <a:cs typeface="Arial"/>
          </a:endParaRPr>
        </a:p>
        <a:p>
          <a:pPr marL="0" indent="0" algn="ctr" rtl="0">
            <a:defRPr sz="1000"/>
          </a:pPr>
          <a:r>
            <a:rPr lang="fr-CH" sz="1200" b="1" i="0" u="none" strike="noStrike" baseline="0">
              <a:solidFill>
                <a:srgbClr val="FFFFFF"/>
              </a:solidFill>
              <a:latin typeface="Arial"/>
              <a:ea typeface="+mn-ea"/>
              <a:cs typeface="Arial"/>
            </a:rPr>
            <a:t>(Bitte rechts auf Bild klicken) </a:t>
          </a:r>
          <a:endParaRPr lang="de-CH" sz="1200" b="1" i="0" u="none" strike="noStrike" baseline="0">
            <a:solidFill>
              <a:srgbClr val="FFFFFF"/>
            </a:solidFill>
            <a:latin typeface="Arial"/>
            <a:ea typeface="+mn-ea"/>
            <a:cs typeface="Arial"/>
          </a:endParaRPr>
        </a:p>
      </xdr:txBody>
    </xdr:sp>
    <xdr:clientData/>
  </xdr:twoCellAnchor>
  <xdr:twoCellAnchor editAs="oneCell">
    <xdr:from>
      <xdr:col>1</xdr:col>
      <xdr:colOff>5286375</xdr:colOff>
      <xdr:row>12</xdr:row>
      <xdr:rowOff>47625</xdr:rowOff>
    </xdr:from>
    <xdr:to>
      <xdr:col>2</xdr:col>
      <xdr:colOff>647700</xdr:colOff>
      <xdr:row>12</xdr:row>
      <xdr:rowOff>1085850</xdr:rowOff>
    </xdr:to>
    <xdr:pic>
      <xdr:nvPicPr>
        <xdr:cNvPr id="2206921" name="Picture 2" descr="Cheval à bascule 2_gazon">
          <a:hlinkClick xmlns:r="http://schemas.openxmlformats.org/officeDocument/2006/relationships" r:id="rId3"/>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00700" y="5553075"/>
          <a:ext cx="13716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5372100</xdr:colOff>
      <xdr:row>13</xdr:row>
      <xdr:rowOff>38100</xdr:rowOff>
    </xdr:from>
    <xdr:to>
      <xdr:col>2</xdr:col>
      <xdr:colOff>552450</xdr:colOff>
      <xdr:row>14</xdr:row>
      <xdr:rowOff>47625</xdr:rowOff>
    </xdr:to>
    <xdr:pic>
      <xdr:nvPicPr>
        <xdr:cNvPr id="2206922" name="Picture 3" descr="Espace cylindrique">
          <a:hlinkClick xmlns:r="http://schemas.openxmlformats.org/officeDocument/2006/relationships" r:id="rId4"/>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86425" y="6800850"/>
          <a:ext cx="11906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12</xdr:row>
      <xdr:rowOff>714375</xdr:rowOff>
    </xdr:from>
    <xdr:to>
      <xdr:col>2</xdr:col>
      <xdr:colOff>581025</xdr:colOff>
      <xdr:row>12</xdr:row>
      <xdr:rowOff>1190625</xdr:rowOff>
    </xdr:to>
    <xdr:sp macro="" textlink="">
      <xdr:nvSpPr>
        <xdr:cNvPr id="2206923" name="Freeform 4"/>
        <xdr:cNvSpPr>
          <a:spLocks/>
        </xdr:cNvSpPr>
      </xdr:nvSpPr>
      <xdr:spPr bwMode="auto">
        <a:xfrm>
          <a:off x="6696075" y="6219825"/>
          <a:ext cx="209550" cy="476250"/>
        </a:xfrm>
        <a:custGeom>
          <a:avLst/>
          <a:gdLst>
            <a:gd name="T0" fmla="*/ 2147483647 w 820"/>
            <a:gd name="T1" fmla="*/ 2147483647 h 1533"/>
            <a:gd name="T2" fmla="*/ 2147483647 w 820"/>
            <a:gd name="T3" fmla="*/ 2147483647 h 1533"/>
            <a:gd name="T4" fmla="*/ 2147483647 w 820"/>
            <a:gd name="T5" fmla="*/ 2147483647 h 1533"/>
            <a:gd name="T6" fmla="*/ 2147483647 w 820"/>
            <a:gd name="T7" fmla="*/ 2147483647 h 1533"/>
            <a:gd name="T8" fmla="*/ 2147483647 w 820"/>
            <a:gd name="T9" fmla="*/ 2147483647 h 1533"/>
            <a:gd name="T10" fmla="*/ 2147483647 w 820"/>
            <a:gd name="T11" fmla="*/ 2147483647 h 1533"/>
            <a:gd name="T12" fmla="*/ 2147483647 w 820"/>
            <a:gd name="T13" fmla="*/ 2147483647 h 1533"/>
            <a:gd name="T14" fmla="*/ 2147483647 w 820"/>
            <a:gd name="T15" fmla="*/ 2147483647 h 1533"/>
            <a:gd name="T16" fmla="*/ 2147483647 w 820"/>
            <a:gd name="T17" fmla="*/ 2147483647 h 1533"/>
            <a:gd name="T18" fmla="*/ 2147483647 w 820"/>
            <a:gd name="T19" fmla="*/ 2147483647 h 1533"/>
            <a:gd name="T20" fmla="*/ 2147483647 w 820"/>
            <a:gd name="T21" fmla="*/ 2147483647 h 1533"/>
            <a:gd name="T22" fmla="*/ 2147483647 w 820"/>
            <a:gd name="T23" fmla="*/ 2147483647 h 1533"/>
            <a:gd name="T24" fmla="*/ 2147483647 w 820"/>
            <a:gd name="T25" fmla="*/ 2147483647 h 1533"/>
            <a:gd name="T26" fmla="*/ 2147483647 w 820"/>
            <a:gd name="T27" fmla="*/ 2147483647 h 1533"/>
            <a:gd name="T28" fmla="*/ 2147483647 w 820"/>
            <a:gd name="T29" fmla="*/ 2147483647 h 1533"/>
            <a:gd name="T30" fmla="*/ 2147483647 w 820"/>
            <a:gd name="T31" fmla="*/ 2147483647 h 1533"/>
            <a:gd name="T32" fmla="*/ 2147483647 w 820"/>
            <a:gd name="T33" fmla="*/ 2147483647 h 1533"/>
            <a:gd name="T34" fmla="*/ 2147483647 w 820"/>
            <a:gd name="T35" fmla="*/ 2147483647 h 1533"/>
            <a:gd name="T36" fmla="*/ 2147483647 w 820"/>
            <a:gd name="T37" fmla="*/ 2147483647 h 1533"/>
            <a:gd name="T38" fmla="*/ 2147483647 w 820"/>
            <a:gd name="T39" fmla="*/ 2147483647 h 1533"/>
            <a:gd name="T40" fmla="*/ 2147483647 w 820"/>
            <a:gd name="T41" fmla="*/ 2147483647 h 1533"/>
            <a:gd name="T42" fmla="*/ 2147483647 w 820"/>
            <a:gd name="T43" fmla="*/ 2147483647 h 1533"/>
            <a:gd name="T44" fmla="*/ 2147483647 w 820"/>
            <a:gd name="T45" fmla="*/ 2147483647 h 1533"/>
            <a:gd name="T46" fmla="*/ 2147483647 w 820"/>
            <a:gd name="T47" fmla="*/ 2147483647 h 1533"/>
            <a:gd name="T48" fmla="*/ 2147483647 w 820"/>
            <a:gd name="T49" fmla="*/ 2147483647 h 1533"/>
            <a:gd name="T50" fmla="*/ 2147483647 w 820"/>
            <a:gd name="T51" fmla="*/ 2147483647 h 1533"/>
            <a:gd name="T52" fmla="*/ 2147483647 w 820"/>
            <a:gd name="T53" fmla="*/ 2147483647 h 1533"/>
            <a:gd name="T54" fmla="*/ 2147483647 w 820"/>
            <a:gd name="T55" fmla="*/ 2147483647 h 1533"/>
            <a:gd name="T56" fmla="*/ 2147483647 w 820"/>
            <a:gd name="T57" fmla="*/ 2147483647 h 1533"/>
            <a:gd name="T58" fmla="*/ 2147483647 w 820"/>
            <a:gd name="T59" fmla="*/ 2147483647 h 1533"/>
            <a:gd name="T60" fmla="*/ 2147483647 w 820"/>
            <a:gd name="T61" fmla="*/ 2147483647 h 1533"/>
            <a:gd name="T62" fmla="*/ 2147483647 w 820"/>
            <a:gd name="T63" fmla="*/ 2147483647 h 1533"/>
            <a:gd name="T64" fmla="*/ 2147483647 w 820"/>
            <a:gd name="T65" fmla="*/ 2147483647 h 15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20"/>
            <a:gd name="T100" fmla="*/ 0 h 1533"/>
            <a:gd name="T101" fmla="*/ 820 w 820"/>
            <a:gd name="T102" fmla="*/ 1533 h 15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20" h="1533">
              <a:moveTo>
                <a:pt x="321" y="1533"/>
              </a:moveTo>
              <a:lnTo>
                <a:pt x="775" y="1533"/>
              </a:lnTo>
              <a:lnTo>
                <a:pt x="775" y="1306"/>
              </a:lnTo>
              <a:lnTo>
                <a:pt x="730" y="1261"/>
              </a:lnTo>
              <a:lnTo>
                <a:pt x="730" y="1125"/>
              </a:lnTo>
              <a:lnTo>
                <a:pt x="775" y="1034"/>
              </a:lnTo>
              <a:cubicBezTo>
                <a:pt x="790" y="996"/>
                <a:pt x="815" y="995"/>
                <a:pt x="820" y="898"/>
              </a:cubicBezTo>
              <a:lnTo>
                <a:pt x="807" y="451"/>
              </a:lnTo>
              <a:cubicBezTo>
                <a:pt x="786" y="368"/>
                <a:pt x="712" y="378"/>
                <a:pt x="693" y="401"/>
              </a:cubicBezTo>
              <a:lnTo>
                <a:pt x="691" y="589"/>
              </a:lnTo>
              <a:cubicBezTo>
                <a:pt x="692" y="589"/>
                <a:pt x="689" y="440"/>
                <a:pt x="684" y="399"/>
              </a:cubicBezTo>
              <a:cubicBezTo>
                <a:pt x="679" y="358"/>
                <a:pt x="680" y="350"/>
                <a:pt x="661" y="343"/>
              </a:cubicBezTo>
              <a:cubicBezTo>
                <a:pt x="642" y="336"/>
                <a:pt x="582" y="316"/>
                <a:pt x="567" y="355"/>
              </a:cubicBezTo>
              <a:lnTo>
                <a:pt x="573" y="577"/>
              </a:lnTo>
              <a:lnTo>
                <a:pt x="565" y="355"/>
              </a:lnTo>
              <a:cubicBezTo>
                <a:pt x="553" y="310"/>
                <a:pt x="523" y="307"/>
                <a:pt x="499" y="305"/>
              </a:cubicBezTo>
              <a:cubicBezTo>
                <a:pt x="475" y="303"/>
                <a:pt x="433" y="299"/>
                <a:pt x="423" y="345"/>
              </a:cubicBezTo>
              <a:lnTo>
                <a:pt x="441" y="581"/>
              </a:lnTo>
              <a:cubicBezTo>
                <a:pt x="436" y="539"/>
                <a:pt x="412" y="182"/>
                <a:pt x="393" y="91"/>
              </a:cubicBezTo>
              <a:cubicBezTo>
                <a:pt x="374" y="0"/>
                <a:pt x="347" y="33"/>
                <a:pt x="329" y="35"/>
              </a:cubicBezTo>
              <a:cubicBezTo>
                <a:pt x="311" y="37"/>
                <a:pt x="292" y="67"/>
                <a:pt x="283" y="105"/>
              </a:cubicBezTo>
              <a:lnTo>
                <a:pt x="276" y="263"/>
              </a:lnTo>
              <a:lnTo>
                <a:pt x="276" y="671"/>
              </a:lnTo>
              <a:cubicBezTo>
                <a:pt x="244" y="702"/>
                <a:pt x="130" y="481"/>
                <a:pt x="85" y="451"/>
              </a:cubicBezTo>
              <a:cubicBezTo>
                <a:pt x="40" y="421"/>
                <a:pt x="8" y="445"/>
                <a:pt x="4" y="490"/>
              </a:cubicBezTo>
              <a:cubicBezTo>
                <a:pt x="0" y="535"/>
                <a:pt x="26" y="643"/>
                <a:pt x="61" y="723"/>
              </a:cubicBezTo>
              <a:lnTo>
                <a:pt x="215" y="967"/>
              </a:lnTo>
              <a:lnTo>
                <a:pt x="321" y="1125"/>
              </a:lnTo>
              <a:lnTo>
                <a:pt x="321" y="1261"/>
              </a:lnTo>
              <a:lnTo>
                <a:pt x="276" y="1306"/>
              </a:lnTo>
              <a:lnTo>
                <a:pt x="276" y="1397"/>
              </a:lnTo>
              <a:lnTo>
                <a:pt x="276" y="1533"/>
              </a:lnTo>
              <a:lnTo>
                <a:pt x="321" y="1533"/>
              </a:lnTo>
              <a:close/>
            </a:path>
          </a:pathLst>
        </a:custGeom>
        <a:solidFill>
          <a:srgbClr val="FFFFFF"/>
        </a:solidFill>
        <a:ln w="9525">
          <a:solidFill>
            <a:srgbClr val="000000"/>
          </a:solidFill>
          <a:round/>
          <a:headEnd/>
          <a:tailEnd/>
        </a:ln>
      </xdr:spPr>
    </xdr:sp>
    <xdr:clientData/>
  </xdr:twoCellAnchor>
  <xdr:twoCellAnchor>
    <xdr:from>
      <xdr:col>1</xdr:col>
      <xdr:colOff>4638675</xdr:colOff>
      <xdr:row>13</xdr:row>
      <xdr:rowOff>361950</xdr:rowOff>
    </xdr:from>
    <xdr:to>
      <xdr:col>1</xdr:col>
      <xdr:colOff>5162550</xdr:colOff>
      <xdr:row>13</xdr:row>
      <xdr:rowOff>914400</xdr:rowOff>
    </xdr:to>
    <xdr:sp macro="" textlink="">
      <xdr:nvSpPr>
        <xdr:cNvPr id="2206924" name="AutoShape 6"/>
        <xdr:cNvSpPr>
          <a:spLocks noChangeArrowheads="1"/>
        </xdr:cNvSpPr>
      </xdr:nvSpPr>
      <xdr:spPr bwMode="auto">
        <a:xfrm rot="5400000">
          <a:off x="4938713" y="7138987"/>
          <a:ext cx="552450" cy="523875"/>
        </a:xfrm>
        <a:prstGeom prst="triangle">
          <a:avLst>
            <a:gd name="adj" fmla="val 50000"/>
          </a:avLst>
        </a:prstGeom>
        <a:solidFill>
          <a:srgbClr val="33CC33"/>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4619625</xdr:colOff>
      <xdr:row>12</xdr:row>
      <xdr:rowOff>419100</xdr:rowOff>
    </xdr:from>
    <xdr:to>
      <xdr:col>1</xdr:col>
      <xdr:colOff>5143500</xdr:colOff>
      <xdr:row>12</xdr:row>
      <xdr:rowOff>962025</xdr:rowOff>
    </xdr:to>
    <xdr:sp macro="" textlink="">
      <xdr:nvSpPr>
        <xdr:cNvPr id="2206925" name="AutoShape 7"/>
        <xdr:cNvSpPr>
          <a:spLocks noChangeArrowheads="1"/>
        </xdr:cNvSpPr>
      </xdr:nvSpPr>
      <xdr:spPr bwMode="auto">
        <a:xfrm rot="5400000">
          <a:off x="4924425" y="5934075"/>
          <a:ext cx="542925" cy="523875"/>
        </a:xfrm>
        <a:prstGeom prst="triangle">
          <a:avLst>
            <a:gd name="adj" fmla="val 50000"/>
          </a:avLst>
        </a:prstGeom>
        <a:solidFill>
          <a:srgbClr val="33CC33"/>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885825</xdr:colOff>
      <xdr:row>13</xdr:row>
      <xdr:rowOff>152400</xdr:rowOff>
    </xdr:from>
    <xdr:to>
      <xdr:col>1</xdr:col>
      <xdr:colOff>4381500</xdr:colOff>
      <xdr:row>13</xdr:row>
      <xdr:rowOff>1066800</xdr:rowOff>
    </xdr:to>
    <xdr:sp macro="" textlink="">
      <xdr:nvSpPr>
        <xdr:cNvPr id="8" name="Rectangle 9"/>
        <xdr:cNvSpPr>
          <a:spLocks noChangeArrowheads="1"/>
        </xdr:cNvSpPr>
      </xdr:nvSpPr>
      <xdr:spPr bwMode="auto">
        <a:xfrm>
          <a:off x="1200150" y="6410325"/>
          <a:ext cx="3495675" cy="914400"/>
        </a:xfrm>
        <a:prstGeom prst="rect">
          <a:avLst/>
        </a:prstGeom>
        <a:solidFill>
          <a:srgbClr val="33CC33"/>
        </a:solidFill>
        <a:ln w="9525">
          <a:noFill/>
          <a:miter lim="800000"/>
          <a:headEnd/>
          <a:tailEnd/>
        </a:ln>
      </xdr:spPr>
      <xdr:txBody>
        <a:bodyPr vertOverflow="clip" wrap="square" lIns="36576" tIns="27432" rIns="36576" bIns="27432" anchor="ctr" upright="1"/>
        <a:lstStyle/>
        <a:p>
          <a:pPr marL="0" indent="0" algn="ctr" rtl="0">
            <a:defRPr sz="1000"/>
          </a:pPr>
          <a:r>
            <a:rPr lang="fr-CH" sz="1200" b="1" i="0" u="none" strike="noStrike" baseline="0">
              <a:solidFill>
                <a:srgbClr val="FFFFFF"/>
              </a:solidFill>
              <a:latin typeface="Arial"/>
              <a:ea typeface="+mn-ea"/>
              <a:cs typeface="Arial"/>
            </a:rPr>
            <a:t>... oder möchten Sie mehr darüber wissen?</a:t>
          </a:r>
          <a:endParaRPr lang="de-CH" sz="1200" b="1" i="0" u="none" strike="noStrike" baseline="0">
            <a:solidFill>
              <a:srgbClr val="FFFFFF"/>
            </a:solidFill>
            <a:latin typeface="Arial"/>
            <a:ea typeface="+mn-ea"/>
            <a:cs typeface="Arial"/>
          </a:endParaRPr>
        </a:p>
        <a:p>
          <a:pPr marL="0" indent="0" algn="ctr" rtl="0">
            <a:defRPr sz="1000"/>
          </a:pPr>
          <a:r>
            <a:rPr lang="fr-CH" sz="1200" b="1" i="0" u="none" strike="noStrike" baseline="0">
              <a:solidFill>
                <a:srgbClr val="FFFFFF"/>
              </a:solidFill>
              <a:latin typeface="Arial"/>
              <a:ea typeface="+mn-ea"/>
              <a:cs typeface="Arial"/>
            </a:rPr>
            <a:t>Normen, Definitionen ...</a:t>
          </a:r>
          <a:endParaRPr lang="de-CH" sz="1200" b="1" i="0" u="none" strike="noStrike" baseline="0">
            <a:solidFill>
              <a:srgbClr val="FFFFFF"/>
            </a:solidFill>
            <a:latin typeface="Arial"/>
            <a:ea typeface="+mn-ea"/>
            <a:cs typeface="Arial"/>
          </a:endParaRPr>
        </a:p>
        <a:p>
          <a:pPr marL="0" indent="0" algn="ctr" rtl="0" fontAlgn="base">
            <a:defRPr sz="1000"/>
          </a:pPr>
          <a:r>
            <a:rPr lang="fr-CH" sz="1200" b="1" i="0" u="none" strike="noStrike" baseline="0">
              <a:solidFill>
                <a:srgbClr val="FFFFFF"/>
              </a:solidFill>
              <a:latin typeface="Arial"/>
              <a:ea typeface="+mn-ea"/>
              <a:cs typeface="Arial"/>
            </a:rPr>
            <a:t>(Bitte rechts auf Bild klicken) </a:t>
          </a:r>
          <a:endParaRPr lang="de-CH" sz="1200" b="1" i="0" u="none" strike="noStrike" baseline="0">
            <a:solidFill>
              <a:srgbClr val="FFFFFF"/>
            </a:solidFill>
            <a:latin typeface="Arial"/>
            <a:ea typeface="+mn-ea"/>
            <a:cs typeface="Arial"/>
          </a:endParaRPr>
        </a:p>
      </xdr:txBody>
    </xdr:sp>
    <xdr:clientData/>
  </xdr:twoCellAnchor>
  <xdr:twoCellAnchor>
    <xdr:from>
      <xdr:col>1</xdr:col>
      <xdr:colOff>1704975</xdr:colOff>
      <xdr:row>41</xdr:row>
      <xdr:rowOff>142875</xdr:rowOff>
    </xdr:from>
    <xdr:to>
      <xdr:col>1</xdr:col>
      <xdr:colOff>1914525</xdr:colOff>
      <xdr:row>42</xdr:row>
      <xdr:rowOff>95250</xdr:rowOff>
    </xdr:to>
    <xdr:cxnSp macro="">
      <xdr:nvCxnSpPr>
        <xdr:cNvPr id="2206927" name="Gerade Verbindung mit Pfeil 37"/>
        <xdr:cNvCxnSpPr>
          <a:cxnSpLocks noChangeShapeType="1"/>
        </xdr:cNvCxnSpPr>
      </xdr:nvCxnSpPr>
      <xdr:spPr bwMode="auto">
        <a:xfrm rot="16200000" flipH="1">
          <a:off x="1995487" y="18568988"/>
          <a:ext cx="257175" cy="20955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1704975</xdr:colOff>
      <xdr:row>40</xdr:row>
      <xdr:rowOff>219075</xdr:rowOff>
    </xdr:from>
    <xdr:to>
      <xdr:col>1</xdr:col>
      <xdr:colOff>2752725</xdr:colOff>
      <xdr:row>44</xdr:row>
      <xdr:rowOff>66675</xdr:rowOff>
    </xdr:to>
    <xdr:cxnSp macro="">
      <xdr:nvCxnSpPr>
        <xdr:cNvPr id="2206928" name="Gerade Verbindung mit Pfeil 38"/>
        <xdr:cNvCxnSpPr>
          <a:cxnSpLocks noChangeShapeType="1"/>
        </xdr:cNvCxnSpPr>
      </xdr:nvCxnSpPr>
      <xdr:spPr bwMode="auto">
        <a:xfrm rot="16200000" flipH="1">
          <a:off x="2009775" y="18326100"/>
          <a:ext cx="1066800" cy="104775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1752600</xdr:colOff>
      <xdr:row>40</xdr:row>
      <xdr:rowOff>228600</xdr:rowOff>
    </xdr:from>
    <xdr:to>
      <xdr:col>1</xdr:col>
      <xdr:colOff>3143250</xdr:colOff>
      <xdr:row>43</xdr:row>
      <xdr:rowOff>114300</xdr:rowOff>
    </xdr:to>
    <xdr:cxnSp macro="">
      <xdr:nvCxnSpPr>
        <xdr:cNvPr id="2206929" name="Gerade Verbindung mit Pfeil 39"/>
        <xdr:cNvCxnSpPr>
          <a:cxnSpLocks noChangeShapeType="1"/>
        </xdr:cNvCxnSpPr>
      </xdr:nvCxnSpPr>
      <xdr:spPr bwMode="auto">
        <a:xfrm>
          <a:off x="2066925" y="18326100"/>
          <a:ext cx="1390650" cy="80010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1704975</xdr:colOff>
      <xdr:row>40</xdr:row>
      <xdr:rowOff>152400</xdr:rowOff>
    </xdr:from>
    <xdr:to>
      <xdr:col>1</xdr:col>
      <xdr:colOff>4067175</xdr:colOff>
      <xdr:row>40</xdr:row>
      <xdr:rowOff>228600</xdr:rowOff>
    </xdr:to>
    <xdr:cxnSp macro="">
      <xdr:nvCxnSpPr>
        <xdr:cNvPr id="2206930" name="Gerade Verbindung mit Pfeil 40"/>
        <xdr:cNvCxnSpPr>
          <a:cxnSpLocks noChangeShapeType="1"/>
        </xdr:cNvCxnSpPr>
      </xdr:nvCxnSpPr>
      <xdr:spPr bwMode="auto">
        <a:xfrm>
          <a:off x="2019300" y="18249900"/>
          <a:ext cx="2362200" cy="7620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1885950</xdr:colOff>
      <xdr:row>51</xdr:row>
      <xdr:rowOff>47625</xdr:rowOff>
    </xdr:from>
    <xdr:to>
      <xdr:col>1</xdr:col>
      <xdr:colOff>4505325</xdr:colOff>
      <xdr:row>51</xdr:row>
      <xdr:rowOff>47625</xdr:rowOff>
    </xdr:to>
    <xdr:cxnSp macro="">
      <xdr:nvCxnSpPr>
        <xdr:cNvPr id="2206931" name="Gerade Verbindung mit Pfeil 41"/>
        <xdr:cNvCxnSpPr>
          <a:cxnSpLocks noChangeShapeType="1"/>
          <a:stCxn id="21" idx="3"/>
        </xdr:cNvCxnSpPr>
      </xdr:nvCxnSpPr>
      <xdr:spPr bwMode="auto">
        <a:xfrm flipV="1">
          <a:off x="2200275" y="21497925"/>
          <a:ext cx="2619375" cy="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1885950</xdr:colOff>
      <xdr:row>53</xdr:row>
      <xdr:rowOff>142875</xdr:rowOff>
    </xdr:from>
    <xdr:to>
      <xdr:col>1</xdr:col>
      <xdr:colOff>4886325</xdr:colOff>
      <xdr:row>54</xdr:row>
      <xdr:rowOff>114300</xdr:rowOff>
    </xdr:to>
    <xdr:cxnSp macro="">
      <xdr:nvCxnSpPr>
        <xdr:cNvPr id="2206932" name="Gerade Verbindung mit Pfeil 42"/>
        <xdr:cNvCxnSpPr>
          <a:cxnSpLocks noChangeShapeType="1"/>
          <a:stCxn id="22" idx="3"/>
        </xdr:cNvCxnSpPr>
      </xdr:nvCxnSpPr>
      <xdr:spPr bwMode="auto">
        <a:xfrm>
          <a:off x="2200275" y="22202775"/>
          <a:ext cx="3000375" cy="276225"/>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1885950</xdr:colOff>
      <xdr:row>56</xdr:row>
      <xdr:rowOff>76200</xdr:rowOff>
    </xdr:from>
    <xdr:to>
      <xdr:col>1</xdr:col>
      <xdr:colOff>5438775</xdr:colOff>
      <xdr:row>57</xdr:row>
      <xdr:rowOff>19050</xdr:rowOff>
    </xdr:to>
    <xdr:cxnSp macro="">
      <xdr:nvCxnSpPr>
        <xdr:cNvPr id="2206933" name="Gerade Verbindung mit Pfeil 43"/>
        <xdr:cNvCxnSpPr>
          <a:cxnSpLocks noChangeShapeType="1"/>
          <a:stCxn id="23" idx="3"/>
        </xdr:cNvCxnSpPr>
      </xdr:nvCxnSpPr>
      <xdr:spPr bwMode="auto">
        <a:xfrm flipV="1">
          <a:off x="2200275" y="23050500"/>
          <a:ext cx="3552825" cy="247650"/>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1885950</xdr:colOff>
      <xdr:row>58</xdr:row>
      <xdr:rowOff>247650</xdr:rowOff>
    </xdr:from>
    <xdr:to>
      <xdr:col>1</xdr:col>
      <xdr:colOff>5391150</xdr:colOff>
      <xdr:row>59</xdr:row>
      <xdr:rowOff>85725</xdr:rowOff>
    </xdr:to>
    <xdr:cxnSp macro="">
      <xdr:nvCxnSpPr>
        <xdr:cNvPr id="2206934" name="Gerade Verbindung mit Pfeil 44"/>
        <xdr:cNvCxnSpPr>
          <a:cxnSpLocks noChangeShapeType="1"/>
          <a:stCxn id="24" idx="3"/>
        </xdr:cNvCxnSpPr>
      </xdr:nvCxnSpPr>
      <xdr:spPr bwMode="auto">
        <a:xfrm flipV="1">
          <a:off x="2200275" y="23831550"/>
          <a:ext cx="3505200" cy="142875"/>
        </a:xfrm>
        <a:prstGeom prst="straightConnector1">
          <a:avLst/>
        </a:prstGeom>
        <a:noFill/>
        <a:ln w="19050" algn="ctr">
          <a:solidFill>
            <a:srgbClr val="215968"/>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161925</xdr:colOff>
      <xdr:row>39</xdr:row>
      <xdr:rowOff>219075</xdr:rowOff>
    </xdr:from>
    <xdr:to>
      <xdr:col>1</xdr:col>
      <xdr:colOff>1762125</xdr:colOff>
      <xdr:row>41</xdr:row>
      <xdr:rowOff>161925</xdr:rowOff>
    </xdr:to>
    <xdr:sp macro="" textlink="">
      <xdr:nvSpPr>
        <xdr:cNvPr id="20" name="Textfeld 60"/>
        <xdr:cNvSpPr txBox="1">
          <a:spLocks noChangeArrowheads="1"/>
        </xdr:cNvSpPr>
      </xdr:nvSpPr>
      <xdr:spPr bwMode="auto">
        <a:xfrm>
          <a:off x="476250" y="17164050"/>
          <a:ext cx="1600200" cy="552450"/>
        </a:xfrm>
        <a:prstGeom prst="rect">
          <a:avLst/>
        </a:prstGeom>
        <a:solidFill>
          <a:schemeClr val="accent2">
            <a:lumMod val="40000"/>
            <a:lumOff val="60000"/>
          </a:schemeClr>
        </a:solidFill>
        <a:ln w="9525">
          <a:noFill/>
          <a:miter lim="800000"/>
          <a:headEnd/>
          <a:tailEnd/>
        </a:ln>
      </xdr:spPr>
      <xdr:txBody>
        <a:bodyPr vertOverflow="clip" wrap="square" lIns="27432" tIns="22860" rIns="0" bIns="0" anchor="t" upright="1"/>
        <a:lstStyle/>
        <a:p>
          <a:pPr rtl="0"/>
          <a:r>
            <a:rPr lang="fr-CH" sz="1100" b="1" i="0" baseline="0">
              <a:latin typeface="+mn-lt"/>
              <a:ea typeface="+mn-ea"/>
              <a:cs typeface="+mn-cs"/>
            </a:rPr>
            <a:t>Messen Sie die in den rosa Feldern angegebenen Masse.</a:t>
          </a:r>
          <a:endParaRPr lang="de-CH" sz="1000"/>
        </a:p>
      </xdr:txBody>
    </xdr:sp>
    <xdr:clientData/>
  </xdr:twoCellAnchor>
  <xdr:twoCellAnchor>
    <xdr:from>
      <xdr:col>1</xdr:col>
      <xdr:colOff>161926</xdr:colOff>
      <xdr:row>50</xdr:row>
      <xdr:rowOff>76199</xdr:rowOff>
    </xdr:from>
    <xdr:to>
      <xdr:col>1</xdr:col>
      <xdr:colOff>1885950</xdr:colOff>
      <xdr:row>52</xdr:row>
      <xdr:rowOff>27214</xdr:rowOff>
    </xdr:to>
    <xdr:sp macro="" textlink="">
      <xdr:nvSpPr>
        <xdr:cNvPr id="21" name="Textfeld 60"/>
        <xdr:cNvSpPr txBox="1">
          <a:spLocks noChangeArrowheads="1"/>
        </xdr:cNvSpPr>
      </xdr:nvSpPr>
      <xdr:spPr bwMode="auto">
        <a:xfrm>
          <a:off x="474890" y="21031199"/>
          <a:ext cx="1724024" cy="549729"/>
        </a:xfrm>
        <a:prstGeom prst="rect">
          <a:avLst/>
        </a:prstGeom>
        <a:solidFill>
          <a:schemeClr val="accent2">
            <a:lumMod val="40000"/>
            <a:lumOff val="60000"/>
          </a:schemeClr>
        </a:solidFill>
        <a:ln w="9525">
          <a:noFill/>
          <a:miter lim="800000"/>
          <a:headEnd/>
          <a:tailEnd/>
        </a:ln>
      </xdr:spPr>
      <xdr:txBody>
        <a:bodyPr vertOverflow="clip" wrap="square" lIns="27432" tIns="22860" rIns="0" bIns="0" anchor="t" upright="1"/>
        <a:lstStyle/>
        <a:p>
          <a:pPr rtl="0">
            <a:lnSpc>
              <a:spcPts val="1100"/>
            </a:lnSpc>
          </a:pPr>
          <a:r>
            <a:rPr lang="fr-CH" sz="1100" b="1" i="0" baseline="0">
              <a:latin typeface="+mn-lt"/>
              <a:ea typeface="+mn-ea"/>
              <a:cs typeface="+mn-cs"/>
            </a:rPr>
            <a:t>Geben Sie die gemessenen Masse in die entsprechenden rosa Zellen. ein.</a:t>
          </a:r>
          <a:endParaRPr lang="de-CH" sz="1100">
            <a:latin typeface="+mn-lt"/>
            <a:ea typeface="+mn-ea"/>
            <a:cs typeface="+mn-cs"/>
          </a:endParaRPr>
        </a:p>
      </xdr:txBody>
    </xdr:sp>
    <xdr:clientData/>
  </xdr:twoCellAnchor>
  <xdr:twoCellAnchor>
    <xdr:from>
      <xdr:col>1</xdr:col>
      <xdr:colOff>161926</xdr:colOff>
      <xdr:row>52</xdr:row>
      <xdr:rowOff>76201</xdr:rowOff>
    </xdr:from>
    <xdr:to>
      <xdr:col>1</xdr:col>
      <xdr:colOff>1885950</xdr:colOff>
      <xdr:row>54</xdr:row>
      <xdr:rowOff>217714</xdr:rowOff>
    </xdr:to>
    <xdr:sp macro="" textlink="">
      <xdr:nvSpPr>
        <xdr:cNvPr id="22" name="Textfeld 65"/>
        <xdr:cNvSpPr txBox="1">
          <a:spLocks noChangeArrowheads="1"/>
        </xdr:cNvSpPr>
      </xdr:nvSpPr>
      <xdr:spPr bwMode="auto">
        <a:xfrm>
          <a:off x="474890" y="21629915"/>
          <a:ext cx="1724024" cy="740228"/>
        </a:xfrm>
        <a:prstGeom prst="rect">
          <a:avLst/>
        </a:prstGeom>
        <a:solidFill>
          <a:schemeClr val="accent5">
            <a:lumMod val="40000"/>
            <a:lumOff val="60000"/>
          </a:schemeClr>
        </a:solidFill>
        <a:ln w="9525">
          <a:noFill/>
          <a:miter lim="800000"/>
          <a:headEnd/>
          <a:tailEnd/>
        </a:ln>
      </xdr:spPr>
      <xdr:txBody>
        <a:bodyPr vertOverflow="clip" wrap="square" lIns="27432" tIns="22860" rIns="0" bIns="0" anchor="t" upright="1"/>
        <a:lstStyle/>
        <a:p>
          <a:pPr rtl="0"/>
          <a:r>
            <a:rPr lang="fr-CH" sz="1100" b="1" i="0" baseline="0">
              <a:latin typeface="+mn-lt"/>
              <a:ea typeface="+mn-ea"/>
              <a:cs typeface="+mn-cs"/>
            </a:rPr>
            <a:t>In den blauen Zellen erscheinen die der Norm entsprechenden Masse.</a:t>
          </a:r>
          <a:endParaRPr lang="de-CH"/>
        </a:p>
      </xdr:txBody>
    </xdr:sp>
    <xdr:clientData/>
  </xdr:twoCellAnchor>
  <xdr:twoCellAnchor>
    <xdr:from>
      <xdr:col>1</xdr:col>
      <xdr:colOff>161926</xdr:colOff>
      <xdr:row>56</xdr:row>
      <xdr:rowOff>47624</xdr:rowOff>
    </xdr:from>
    <xdr:to>
      <xdr:col>1</xdr:col>
      <xdr:colOff>1885950</xdr:colOff>
      <xdr:row>58</xdr:row>
      <xdr:rowOff>0</xdr:rowOff>
    </xdr:to>
    <xdr:sp macro="" textlink="">
      <xdr:nvSpPr>
        <xdr:cNvPr id="23" name="Textfeld 72"/>
        <xdr:cNvSpPr txBox="1">
          <a:spLocks noChangeArrowheads="1"/>
        </xdr:cNvSpPr>
      </xdr:nvSpPr>
      <xdr:spPr bwMode="auto">
        <a:xfrm>
          <a:off x="474890" y="22798767"/>
          <a:ext cx="1724024" cy="551090"/>
        </a:xfrm>
        <a:prstGeom prst="rect">
          <a:avLst/>
        </a:prstGeom>
        <a:solidFill>
          <a:srgbClr val="FFCC99"/>
        </a:solidFill>
        <a:ln w="9525">
          <a:noFill/>
          <a:miter lim="800000"/>
          <a:headEnd/>
          <a:tailEnd/>
        </a:ln>
      </xdr:spPr>
      <xdr:txBody>
        <a:bodyPr vertOverflow="clip" wrap="square" lIns="27432" tIns="22860" rIns="0" bIns="0" anchor="t" upright="1"/>
        <a:lstStyle/>
        <a:p>
          <a:pPr algn="l" rtl="0">
            <a:defRPr sz="1000"/>
          </a:pPr>
          <a:r>
            <a:rPr lang="fr-CH" sz="1100" b="1" i="0" u="none" strike="noStrike" baseline="0">
              <a:solidFill>
                <a:srgbClr val="000000"/>
              </a:solidFill>
              <a:latin typeface="+mn-lt"/>
              <a:cs typeface="Arial"/>
            </a:rPr>
            <a:t>Orange Felder geben an, wo Korrekturen vorzunehmen sind.</a:t>
          </a:r>
        </a:p>
      </xdr:txBody>
    </xdr:sp>
    <xdr:clientData/>
  </xdr:twoCellAnchor>
  <xdr:twoCellAnchor>
    <xdr:from>
      <xdr:col>1</xdr:col>
      <xdr:colOff>161926</xdr:colOff>
      <xdr:row>58</xdr:row>
      <xdr:rowOff>104775</xdr:rowOff>
    </xdr:from>
    <xdr:to>
      <xdr:col>1</xdr:col>
      <xdr:colOff>1885950</xdr:colOff>
      <xdr:row>60</xdr:row>
      <xdr:rowOff>68036</xdr:rowOff>
    </xdr:to>
    <xdr:sp macro="" textlink="">
      <xdr:nvSpPr>
        <xdr:cNvPr id="24" name="Textfeld 76"/>
        <xdr:cNvSpPr txBox="1">
          <a:spLocks noChangeArrowheads="1"/>
        </xdr:cNvSpPr>
      </xdr:nvSpPr>
      <xdr:spPr bwMode="auto">
        <a:xfrm>
          <a:off x="474890" y="23454632"/>
          <a:ext cx="1724024" cy="561975"/>
        </a:xfrm>
        <a:prstGeom prst="rect">
          <a:avLst/>
        </a:prstGeom>
        <a:solidFill>
          <a:srgbClr val="CCFFCC"/>
        </a:solidFill>
        <a:ln w="9525">
          <a:noFill/>
          <a:miter lim="800000"/>
          <a:headEnd/>
          <a:tailEnd/>
        </a:ln>
      </xdr:spPr>
      <xdr:txBody>
        <a:bodyPr vertOverflow="clip" wrap="square" lIns="27432" tIns="22860" rIns="0" bIns="0" anchor="t" upright="1"/>
        <a:lstStyle/>
        <a:p>
          <a:pPr rtl="0"/>
          <a:r>
            <a:rPr lang="fr-CH" sz="1100" b="1" i="0" baseline="0">
              <a:latin typeface="+mn-lt"/>
              <a:ea typeface="+mn-ea"/>
              <a:cs typeface="+mn-cs"/>
            </a:rPr>
            <a:t>Grüne Felder bestätigen, dass die Masse richtig gewählt wurden.</a:t>
          </a:r>
          <a:endParaRPr lang="de-CH" sz="1100">
            <a:latin typeface="+mn-lt"/>
          </a:endParaRPr>
        </a:p>
      </xdr:txBody>
    </xdr:sp>
    <xdr:clientData/>
  </xdr:twoCellAnchor>
  <xdr:twoCellAnchor>
    <xdr:from>
      <xdr:col>0</xdr:col>
      <xdr:colOff>57150</xdr:colOff>
      <xdr:row>39</xdr:row>
      <xdr:rowOff>219075</xdr:rowOff>
    </xdr:from>
    <xdr:to>
      <xdr:col>1</xdr:col>
      <xdr:colOff>95250</xdr:colOff>
      <xdr:row>41</xdr:row>
      <xdr:rowOff>123825</xdr:rowOff>
    </xdr:to>
    <xdr:sp macro="" textlink="">
      <xdr:nvSpPr>
        <xdr:cNvPr id="25" name="Rectangle 5"/>
        <xdr:cNvSpPr>
          <a:spLocks noChangeArrowheads="1"/>
        </xdr:cNvSpPr>
      </xdr:nvSpPr>
      <xdr:spPr bwMode="auto">
        <a:xfrm>
          <a:off x="57150" y="17164050"/>
          <a:ext cx="352425" cy="514350"/>
        </a:xfrm>
        <a:prstGeom prst="rect">
          <a:avLst/>
        </a:prstGeom>
        <a:noFill/>
        <a:ln w="9525">
          <a:noFill/>
          <a:miter lim="800000"/>
          <a:headEnd/>
          <a:tailEnd/>
        </a:ln>
      </xdr:spPr>
      <xdr:txBody>
        <a:bodyPr vertOverflow="clip" wrap="square" lIns="93915" tIns="46959" rIns="93915" bIns="46959" anchor="t" upright="1"/>
        <a:lstStyle/>
        <a:p>
          <a:pPr algn="l" rtl="0">
            <a:defRPr sz="1000"/>
          </a:pPr>
          <a:r>
            <a:rPr lang="fr-CH" sz="2800" b="1" i="0" u="none" strike="noStrike" baseline="0">
              <a:solidFill>
                <a:srgbClr val="33CC33"/>
              </a:solidFill>
              <a:latin typeface="Impact"/>
            </a:rPr>
            <a:t>1</a:t>
          </a:r>
        </a:p>
      </xdr:txBody>
    </xdr:sp>
    <xdr:clientData/>
  </xdr:twoCellAnchor>
  <xdr:twoCellAnchor>
    <xdr:from>
      <xdr:col>0</xdr:col>
      <xdr:colOff>66675</xdr:colOff>
      <xdr:row>49</xdr:row>
      <xdr:rowOff>295275</xdr:rowOff>
    </xdr:from>
    <xdr:to>
      <xdr:col>1</xdr:col>
      <xdr:colOff>161925</xdr:colOff>
      <xdr:row>51</xdr:row>
      <xdr:rowOff>209550</xdr:rowOff>
    </xdr:to>
    <xdr:sp macro="" textlink="">
      <xdr:nvSpPr>
        <xdr:cNvPr id="26" name="Rectangle 6"/>
        <xdr:cNvSpPr>
          <a:spLocks noChangeArrowheads="1"/>
        </xdr:cNvSpPr>
      </xdr:nvSpPr>
      <xdr:spPr bwMode="auto">
        <a:xfrm>
          <a:off x="66675" y="20288250"/>
          <a:ext cx="409575" cy="523875"/>
        </a:xfrm>
        <a:prstGeom prst="rect">
          <a:avLst/>
        </a:prstGeom>
        <a:noFill/>
        <a:ln w="9525">
          <a:noFill/>
          <a:miter lim="800000"/>
          <a:headEnd/>
          <a:tailEnd/>
        </a:ln>
      </xdr:spPr>
      <xdr:txBody>
        <a:bodyPr vertOverflow="clip" wrap="square" lIns="93915" tIns="46959" rIns="93915" bIns="46959" anchor="t" upright="1"/>
        <a:lstStyle/>
        <a:p>
          <a:pPr algn="l" rtl="0">
            <a:defRPr sz="1000"/>
          </a:pPr>
          <a:r>
            <a:rPr lang="fr-CH" sz="2800" b="1" i="0" u="none" strike="noStrike" baseline="0">
              <a:solidFill>
                <a:srgbClr val="33CC33"/>
              </a:solidFill>
              <a:latin typeface="Impact"/>
            </a:rPr>
            <a:t>2</a:t>
          </a:r>
        </a:p>
      </xdr:txBody>
    </xdr:sp>
    <xdr:clientData/>
  </xdr:twoCellAnchor>
  <xdr:twoCellAnchor>
    <xdr:from>
      <xdr:col>0</xdr:col>
      <xdr:colOff>66675</xdr:colOff>
      <xdr:row>52</xdr:row>
      <xdr:rowOff>28575</xdr:rowOff>
    </xdr:from>
    <xdr:to>
      <xdr:col>1</xdr:col>
      <xdr:colOff>171450</xdr:colOff>
      <xdr:row>53</xdr:row>
      <xdr:rowOff>247650</xdr:rowOff>
    </xdr:to>
    <xdr:sp macro="" textlink="">
      <xdr:nvSpPr>
        <xdr:cNvPr id="27" name="Rectangle 7"/>
        <xdr:cNvSpPr>
          <a:spLocks noChangeArrowheads="1"/>
        </xdr:cNvSpPr>
      </xdr:nvSpPr>
      <xdr:spPr bwMode="auto">
        <a:xfrm>
          <a:off x="66675" y="20935950"/>
          <a:ext cx="419100" cy="523875"/>
        </a:xfrm>
        <a:prstGeom prst="rect">
          <a:avLst/>
        </a:prstGeom>
        <a:noFill/>
        <a:ln w="9525">
          <a:noFill/>
          <a:miter lim="800000"/>
          <a:headEnd/>
          <a:tailEnd/>
        </a:ln>
      </xdr:spPr>
      <xdr:txBody>
        <a:bodyPr vertOverflow="clip" wrap="square" lIns="93915" tIns="46959" rIns="93915" bIns="46959" anchor="t" upright="1"/>
        <a:lstStyle/>
        <a:p>
          <a:pPr algn="l" rtl="0">
            <a:defRPr sz="1000"/>
          </a:pPr>
          <a:r>
            <a:rPr lang="fr-CH" sz="2800" b="1" i="0" u="none" strike="noStrike" baseline="0">
              <a:solidFill>
                <a:srgbClr val="33CC33"/>
              </a:solidFill>
              <a:latin typeface="Impact"/>
            </a:rPr>
            <a:t>3</a:t>
          </a:r>
        </a:p>
      </xdr:txBody>
    </xdr:sp>
    <xdr:clientData/>
  </xdr:twoCellAnchor>
  <xdr:twoCellAnchor>
    <xdr:from>
      <xdr:col>0</xdr:col>
      <xdr:colOff>66675</xdr:colOff>
      <xdr:row>55</xdr:row>
      <xdr:rowOff>257175</xdr:rowOff>
    </xdr:from>
    <xdr:to>
      <xdr:col>1</xdr:col>
      <xdr:colOff>161925</xdr:colOff>
      <xdr:row>57</xdr:row>
      <xdr:rowOff>171450</xdr:rowOff>
    </xdr:to>
    <xdr:sp macro="" textlink="">
      <xdr:nvSpPr>
        <xdr:cNvPr id="28" name="Rectangle 20"/>
        <xdr:cNvSpPr>
          <a:spLocks noChangeArrowheads="1"/>
        </xdr:cNvSpPr>
      </xdr:nvSpPr>
      <xdr:spPr bwMode="auto">
        <a:xfrm>
          <a:off x="66675" y="22078950"/>
          <a:ext cx="409575" cy="523875"/>
        </a:xfrm>
        <a:prstGeom prst="rect">
          <a:avLst/>
        </a:prstGeom>
        <a:noFill/>
        <a:ln w="9525">
          <a:noFill/>
          <a:miter lim="800000"/>
          <a:headEnd/>
          <a:tailEnd/>
        </a:ln>
      </xdr:spPr>
      <xdr:txBody>
        <a:bodyPr vertOverflow="clip" wrap="square" lIns="93827" tIns="46914" rIns="93827" bIns="46914" anchor="t" upright="1"/>
        <a:lstStyle/>
        <a:p>
          <a:pPr algn="l" rtl="0">
            <a:defRPr sz="1000"/>
          </a:pPr>
          <a:r>
            <a:rPr lang="fr-CH" sz="2800" b="1" i="0" u="none" strike="noStrike" baseline="0">
              <a:solidFill>
                <a:srgbClr val="33CC33"/>
              </a:solidFill>
              <a:latin typeface="Impact"/>
            </a:rPr>
            <a:t>4</a:t>
          </a:r>
        </a:p>
      </xdr:txBody>
    </xdr:sp>
    <xdr:clientData/>
  </xdr:twoCellAnchor>
  <xdr:twoCellAnchor>
    <xdr:from>
      <xdr:col>0</xdr:col>
      <xdr:colOff>66675</xdr:colOff>
      <xdr:row>58</xdr:row>
      <xdr:rowOff>19050</xdr:rowOff>
    </xdr:from>
    <xdr:to>
      <xdr:col>1</xdr:col>
      <xdr:colOff>171450</xdr:colOff>
      <xdr:row>59</xdr:row>
      <xdr:rowOff>238125</xdr:rowOff>
    </xdr:to>
    <xdr:sp macro="" textlink="">
      <xdr:nvSpPr>
        <xdr:cNvPr id="29" name="Rectangle 78"/>
        <xdr:cNvSpPr>
          <a:spLocks noChangeArrowheads="1"/>
        </xdr:cNvSpPr>
      </xdr:nvSpPr>
      <xdr:spPr bwMode="auto">
        <a:xfrm>
          <a:off x="66675" y="22755225"/>
          <a:ext cx="419100" cy="523875"/>
        </a:xfrm>
        <a:prstGeom prst="rect">
          <a:avLst/>
        </a:prstGeom>
        <a:noFill/>
        <a:ln w="9525">
          <a:noFill/>
          <a:miter lim="800000"/>
          <a:headEnd/>
          <a:tailEnd/>
        </a:ln>
      </xdr:spPr>
      <xdr:txBody>
        <a:bodyPr vertOverflow="clip" wrap="square" lIns="93827" tIns="46914" rIns="93827" bIns="46914" anchor="t" upright="1"/>
        <a:lstStyle/>
        <a:p>
          <a:pPr algn="l" rtl="0">
            <a:defRPr sz="1000"/>
          </a:pPr>
          <a:r>
            <a:rPr lang="fr-CH" sz="2800" b="1" i="0" u="none" strike="noStrike" baseline="0">
              <a:solidFill>
                <a:srgbClr val="33CC33"/>
              </a:solidFill>
              <a:latin typeface="Impact"/>
            </a:rPr>
            <a:t>5</a:t>
          </a:r>
        </a:p>
      </xdr:txBody>
    </xdr:sp>
    <xdr:clientData/>
  </xdr:twoCellAnchor>
  <xdr:twoCellAnchor>
    <xdr:from>
      <xdr:col>2</xdr:col>
      <xdr:colOff>276225</xdr:colOff>
      <xdr:row>13</xdr:row>
      <xdr:rowOff>752475</xdr:rowOff>
    </xdr:from>
    <xdr:to>
      <xdr:col>2</xdr:col>
      <xdr:colOff>485775</xdr:colOff>
      <xdr:row>14</xdr:row>
      <xdr:rowOff>0</xdr:rowOff>
    </xdr:to>
    <xdr:sp macro="" textlink="">
      <xdr:nvSpPr>
        <xdr:cNvPr id="2206945" name="Freeform 4"/>
        <xdr:cNvSpPr>
          <a:spLocks/>
        </xdr:cNvSpPr>
      </xdr:nvSpPr>
      <xdr:spPr bwMode="auto">
        <a:xfrm>
          <a:off x="6600825" y="7515225"/>
          <a:ext cx="209550" cy="466725"/>
        </a:xfrm>
        <a:custGeom>
          <a:avLst/>
          <a:gdLst>
            <a:gd name="T0" fmla="*/ 2147483647 w 820"/>
            <a:gd name="T1" fmla="*/ 2147483647 h 1533"/>
            <a:gd name="T2" fmla="*/ 2147483647 w 820"/>
            <a:gd name="T3" fmla="*/ 2147483647 h 1533"/>
            <a:gd name="T4" fmla="*/ 2147483647 w 820"/>
            <a:gd name="T5" fmla="*/ 2147483647 h 1533"/>
            <a:gd name="T6" fmla="*/ 2147483647 w 820"/>
            <a:gd name="T7" fmla="*/ 2147483647 h 1533"/>
            <a:gd name="T8" fmla="*/ 2147483647 w 820"/>
            <a:gd name="T9" fmla="*/ 2147483647 h 1533"/>
            <a:gd name="T10" fmla="*/ 2147483647 w 820"/>
            <a:gd name="T11" fmla="*/ 2147483647 h 1533"/>
            <a:gd name="T12" fmla="*/ 2147483647 w 820"/>
            <a:gd name="T13" fmla="*/ 2147483647 h 1533"/>
            <a:gd name="T14" fmla="*/ 2147483647 w 820"/>
            <a:gd name="T15" fmla="*/ 2147483647 h 1533"/>
            <a:gd name="T16" fmla="*/ 2147483647 w 820"/>
            <a:gd name="T17" fmla="*/ 2147483647 h 1533"/>
            <a:gd name="T18" fmla="*/ 2147483647 w 820"/>
            <a:gd name="T19" fmla="*/ 2147483647 h 1533"/>
            <a:gd name="T20" fmla="*/ 2147483647 w 820"/>
            <a:gd name="T21" fmla="*/ 2147483647 h 1533"/>
            <a:gd name="T22" fmla="*/ 2147483647 w 820"/>
            <a:gd name="T23" fmla="*/ 2147483647 h 1533"/>
            <a:gd name="T24" fmla="*/ 2147483647 w 820"/>
            <a:gd name="T25" fmla="*/ 2147483647 h 1533"/>
            <a:gd name="T26" fmla="*/ 2147483647 w 820"/>
            <a:gd name="T27" fmla="*/ 2147483647 h 1533"/>
            <a:gd name="T28" fmla="*/ 2147483647 w 820"/>
            <a:gd name="T29" fmla="*/ 2147483647 h 1533"/>
            <a:gd name="T30" fmla="*/ 2147483647 w 820"/>
            <a:gd name="T31" fmla="*/ 2147483647 h 1533"/>
            <a:gd name="T32" fmla="*/ 2147483647 w 820"/>
            <a:gd name="T33" fmla="*/ 2147483647 h 1533"/>
            <a:gd name="T34" fmla="*/ 2147483647 w 820"/>
            <a:gd name="T35" fmla="*/ 2147483647 h 1533"/>
            <a:gd name="T36" fmla="*/ 2147483647 w 820"/>
            <a:gd name="T37" fmla="*/ 2147483647 h 1533"/>
            <a:gd name="T38" fmla="*/ 2147483647 w 820"/>
            <a:gd name="T39" fmla="*/ 2147483647 h 1533"/>
            <a:gd name="T40" fmla="*/ 2147483647 w 820"/>
            <a:gd name="T41" fmla="*/ 2147483647 h 1533"/>
            <a:gd name="T42" fmla="*/ 2147483647 w 820"/>
            <a:gd name="T43" fmla="*/ 2147483647 h 1533"/>
            <a:gd name="T44" fmla="*/ 2147483647 w 820"/>
            <a:gd name="T45" fmla="*/ 2147483647 h 1533"/>
            <a:gd name="T46" fmla="*/ 2147483647 w 820"/>
            <a:gd name="T47" fmla="*/ 2147483647 h 1533"/>
            <a:gd name="T48" fmla="*/ 2147483647 w 820"/>
            <a:gd name="T49" fmla="*/ 2147483647 h 1533"/>
            <a:gd name="T50" fmla="*/ 2147483647 w 820"/>
            <a:gd name="T51" fmla="*/ 2147483647 h 1533"/>
            <a:gd name="T52" fmla="*/ 2147483647 w 820"/>
            <a:gd name="T53" fmla="*/ 2147483647 h 1533"/>
            <a:gd name="T54" fmla="*/ 2147483647 w 820"/>
            <a:gd name="T55" fmla="*/ 2147483647 h 1533"/>
            <a:gd name="T56" fmla="*/ 2147483647 w 820"/>
            <a:gd name="T57" fmla="*/ 2147483647 h 1533"/>
            <a:gd name="T58" fmla="*/ 2147483647 w 820"/>
            <a:gd name="T59" fmla="*/ 2147483647 h 1533"/>
            <a:gd name="T60" fmla="*/ 2147483647 w 820"/>
            <a:gd name="T61" fmla="*/ 2147483647 h 1533"/>
            <a:gd name="T62" fmla="*/ 2147483647 w 820"/>
            <a:gd name="T63" fmla="*/ 2147483647 h 1533"/>
            <a:gd name="T64" fmla="*/ 2147483647 w 820"/>
            <a:gd name="T65" fmla="*/ 2147483647 h 15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820"/>
            <a:gd name="T100" fmla="*/ 0 h 1533"/>
            <a:gd name="T101" fmla="*/ 820 w 820"/>
            <a:gd name="T102" fmla="*/ 1533 h 15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820" h="1533">
              <a:moveTo>
                <a:pt x="321" y="1533"/>
              </a:moveTo>
              <a:lnTo>
                <a:pt x="775" y="1533"/>
              </a:lnTo>
              <a:lnTo>
                <a:pt x="775" y="1306"/>
              </a:lnTo>
              <a:lnTo>
                <a:pt x="730" y="1261"/>
              </a:lnTo>
              <a:lnTo>
                <a:pt x="730" y="1125"/>
              </a:lnTo>
              <a:lnTo>
                <a:pt x="775" y="1034"/>
              </a:lnTo>
              <a:cubicBezTo>
                <a:pt x="790" y="996"/>
                <a:pt x="815" y="995"/>
                <a:pt x="820" y="898"/>
              </a:cubicBezTo>
              <a:lnTo>
                <a:pt x="807" y="451"/>
              </a:lnTo>
              <a:cubicBezTo>
                <a:pt x="786" y="368"/>
                <a:pt x="712" y="378"/>
                <a:pt x="693" y="401"/>
              </a:cubicBezTo>
              <a:lnTo>
                <a:pt x="691" y="589"/>
              </a:lnTo>
              <a:cubicBezTo>
                <a:pt x="692" y="589"/>
                <a:pt x="689" y="440"/>
                <a:pt x="684" y="399"/>
              </a:cubicBezTo>
              <a:cubicBezTo>
                <a:pt x="679" y="358"/>
                <a:pt x="680" y="350"/>
                <a:pt x="661" y="343"/>
              </a:cubicBezTo>
              <a:cubicBezTo>
                <a:pt x="642" y="336"/>
                <a:pt x="582" y="316"/>
                <a:pt x="567" y="355"/>
              </a:cubicBezTo>
              <a:lnTo>
                <a:pt x="573" y="577"/>
              </a:lnTo>
              <a:lnTo>
                <a:pt x="565" y="355"/>
              </a:lnTo>
              <a:cubicBezTo>
                <a:pt x="553" y="310"/>
                <a:pt x="523" y="307"/>
                <a:pt x="499" y="305"/>
              </a:cubicBezTo>
              <a:cubicBezTo>
                <a:pt x="475" y="303"/>
                <a:pt x="433" y="299"/>
                <a:pt x="423" y="345"/>
              </a:cubicBezTo>
              <a:lnTo>
                <a:pt x="441" y="581"/>
              </a:lnTo>
              <a:cubicBezTo>
                <a:pt x="436" y="539"/>
                <a:pt x="412" y="182"/>
                <a:pt x="393" y="91"/>
              </a:cubicBezTo>
              <a:cubicBezTo>
                <a:pt x="374" y="0"/>
                <a:pt x="347" y="33"/>
                <a:pt x="329" y="35"/>
              </a:cubicBezTo>
              <a:cubicBezTo>
                <a:pt x="311" y="37"/>
                <a:pt x="292" y="67"/>
                <a:pt x="283" y="105"/>
              </a:cubicBezTo>
              <a:lnTo>
                <a:pt x="276" y="263"/>
              </a:lnTo>
              <a:lnTo>
                <a:pt x="276" y="671"/>
              </a:lnTo>
              <a:cubicBezTo>
                <a:pt x="244" y="702"/>
                <a:pt x="130" y="481"/>
                <a:pt x="85" y="451"/>
              </a:cubicBezTo>
              <a:cubicBezTo>
                <a:pt x="40" y="421"/>
                <a:pt x="8" y="445"/>
                <a:pt x="4" y="490"/>
              </a:cubicBezTo>
              <a:cubicBezTo>
                <a:pt x="0" y="535"/>
                <a:pt x="26" y="643"/>
                <a:pt x="61" y="723"/>
              </a:cubicBezTo>
              <a:lnTo>
                <a:pt x="215" y="967"/>
              </a:lnTo>
              <a:lnTo>
                <a:pt x="321" y="1125"/>
              </a:lnTo>
              <a:lnTo>
                <a:pt x="321" y="1261"/>
              </a:lnTo>
              <a:lnTo>
                <a:pt x="276" y="1306"/>
              </a:lnTo>
              <a:lnTo>
                <a:pt x="276" y="1397"/>
              </a:lnTo>
              <a:lnTo>
                <a:pt x="276" y="1533"/>
              </a:lnTo>
              <a:lnTo>
                <a:pt x="321" y="1533"/>
              </a:lnTo>
              <a:close/>
            </a:path>
          </a:pathLst>
        </a:custGeom>
        <a:solidFill>
          <a:srgbClr val="FFFFFF"/>
        </a:solidFill>
        <a:ln w="9525">
          <a:solidFill>
            <a:srgbClr val="000000"/>
          </a:solidFill>
          <a:round/>
          <a:headEnd/>
          <a:tailEnd/>
        </a:ln>
      </xdr:spPr>
    </xdr:sp>
    <xdr:clientData/>
  </xdr:twoCellAnchor>
  <xdr:twoCellAnchor>
    <xdr:from>
      <xdr:col>3</xdr:col>
      <xdr:colOff>190500</xdr:colOff>
      <xdr:row>72</xdr:row>
      <xdr:rowOff>278752</xdr:rowOff>
    </xdr:from>
    <xdr:to>
      <xdr:col>4</xdr:col>
      <xdr:colOff>322230</xdr:colOff>
      <xdr:row>74</xdr:row>
      <xdr:rowOff>173976</xdr:rowOff>
    </xdr:to>
    <xdr:sp macro="" textlink="">
      <xdr:nvSpPr>
        <xdr:cNvPr id="37" name="Flussdiagramm: Auszug 36">
          <a:hlinkClick xmlns:r="http://schemas.openxmlformats.org/officeDocument/2006/relationships" r:id="rId9"/>
        </xdr:cNvPr>
        <xdr:cNvSpPr/>
      </xdr:nvSpPr>
      <xdr:spPr>
        <a:xfrm>
          <a:off x="8350250" y="37045252"/>
          <a:ext cx="703230" cy="530224"/>
        </a:xfrm>
        <a:prstGeom prst="flowChartExtract">
          <a:avLst/>
        </a:prstGeom>
        <a:gradFill flip="none" rotWithShape="1">
          <a:gsLst>
            <a:gs pos="0">
              <a:schemeClr val="accent3">
                <a:lumMod val="40000"/>
                <a:lumOff val="60000"/>
                <a:shade val="30000"/>
                <a:satMod val="115000"/>
              </a:schemeClr>
            </a:gs>
            <a:gs pos="50000">
              <a:schemeClr val="accent3">
                <a:lumMod val="40000"/>
                <a:lumOff val="60000"/>
                <a:shade val="67500"/>
                <a:satMod val="115000"/>
              </a:schemeClr>
            </a:gs>
            <a:gs pos="100000">
              <a:schemeClr val="accent3">
                <a:lumMod val="40000"/>
                <a:lumOff val="60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2300"/>
            </a:lnSpc>
            <a:spcBef>
              <a:spcPts val="600"/>
            </a:spcBef>
            <a:defRPr sz="1000"/>
          </a:pPr>
          <a:r>
            <a:rPr lang="fr-CH" sz="1050">
              <a:ln w="18415" cmpd="sng">
                <a:solidFill>
                  <a:srgbClr val="FFFFFF"/>
                </a:solidFill>
                <a:prstDash val="solid"/>
              </a:ln>
              <a:solidFill>
                <a:srgbClr val="FFFF00"/>
              </a:solidFill>
              <a:effectLst>
                <a:outerShdw blurRad="38100" dist="38100" dir="2700000" algn="tl">
                  <a:srgbClr val="000000">
                    <a:alpha val="43137"/>
                  </a:srgbClr>
                </a:outerShdw>
              </a:effectLst>
              <a:latin typeface="Arial" pitchFamily="34" charset="0"/>
              <a:cs typeface="Arial" pitchFamily="34" charset="0"/>
            </a:rPr>
            <a:t>TOP</a:t>
          </a:r>
        </a:p>
        <a:p>
          <a:pPr algn="ctr">
            <a:lnSpc>
              <a:spcPts val="1100"/>
            </a:lnSpc>
            <a:spcAft>
              <a:spcPts val="1200"/>
            </a:spcAft>
            <a:defRPr sz="1000"/>
          </a:pPr>
          <a:endParaRPr lang="fr-CH" sz="105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itchFamily="34" charset="0"/>
            <a:cs typeface="Arial" pitchFamily="34" charset="0"/>
          </a:endParaRPr>
        </a:p>
      </xdr:txBody>
    </xdr:sp>
    <xdr:clientData/>
  </xdr:twoCellAnchor>
  <xdr:twoCellAnchor>
    <xdr:from>
      <xdr:col>1</xdr:col>
      <xdr:colOff>85725</xdr:colOff>
      <xdr:row>72</xdr:row>
      <xdr:rowOff>209550</xdr:rowOff>
    </xdr:from>
    <xdr:to>
      <xdr:col>1</xdr:col>
      <xdr:colOff>1247775</xdr:colOff>
      <xdr:row>73</xdr:row>
      <xdr:rowOff>212076</xdr:rowOff>
    </xdr:to>
    <xdr:sp macro="" textlink="">
      <xdr:nvSpPr>
        <xdr:cNvPr id="42" name="Abgerundetes Rechteck 41">
          <a:hlinkClick xmlns:r="http://schemas.openxmlformats.org/officeDocument/2006/relationships" r:id="rId3"/>
        </xdr:cNvPr>
        <xdr:cNvSpPr/>
      </xdr:nvSpPr>
      <xdr:spPr>
        <a:xfrm>
          <a:off x="400050" y="293465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1381125</xdr:colOff>
      <xdr:row>72</xdr:row>
      <xdr:rowOff>209550</xdr:rowOff>
    </xdr:from>
    <xdr:to>
      <xdr:col>1</xdr:col>
      <xdr:colOff>2543175</xdr:colOff>
      <xdr:row>73</xdr:row>
      <xdr:rowOff>212076</xdr:rowOff>
    </xdr:to>
    <xdr:sp macro="" textlink="">
      <xdr:nvSpPr>
        <xdr:cNvPr id="43" name="Abgerundetes Rechteck 42">
          <a:hlinkClick xmlns:r="http://schemas.openxmlformats.org/officeDocument/2006/relationships" r:id="rId4"/>
        </xdr:cNvPr>
        <xdr:cNvSpPr/>
      </xdr:nvSpPr>
      <xdr:spPr>
        <a:xfrm>
          <a:off x="1695450" y="293465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xdr:from>
      <xdr:col>3</xdr:col>
      <xdr:colOff>171449</xdr:colOff>
      <xdr:row>20</xdr:row>
      <xdr:rowOff>219076</xdr:rowOff>
    </xdr:from>
    <xdr:to>
      <xdr:col>4</xdr:col>
      <xdr:colOff>303179</xdr:colOff>
      <xdr:row>21</xdr:row>
      <xdr:rowOff>400050</xdr:rowOff>
    </xdr:to>
    <xdr:sp macro="" textlink="">
      <xdr:nvSpPr>
        <xdr:cNvPr id="53" name="Flussdiagramm: Auszug 52">
          <a:hlinkClick xmlns:r="http://schemas.openxmlformats.org/officeDocument/2006/relationships" r:id="rId9"/>
        </xdr:cNvPr>
        <xdr:cNvSpPr/>
      </xdr:nvSpPr>
      <xdr:spPr>
        <a:xfrm>
          <a:off x="8343899" y="10744201"/>
          <a:ext cx="693705" cy="504824"/>
        </a:xfrm>
        <a:prstGeom prst="flowChartExtract">
          <a:avLst/>
        </a:prstGeom>
        <a:gradFill flip="none" rotWithShape="1">
          <a:gsLst>
            <a:gs pos="0">
              <a:schemeClr val="accent3">
                <a:lumMod val="40000"/>
                <a:lumOff val="60000"/>
                <a:shade val="30000"/>
                <a:satMod val="115000"/>
              </a:schemeClr>
            </a:gs>
            <a:gs pos="50000">
              <a:schemeClr val="accent3">
                <a:lumMod val="40000"/>
                <a:lumOff val="60000"/>
                <a:shade val="67500"/>
                <a:satMod val="115000"/>
              </a:schemeClr>
            </a:gs>
            <a:gs pos="100000">
              <a:schemeClr val="accent3">
                <a:lumMod val="40000"/>
                <a:lumOff val="60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200000"/>
            </a:lnSpc>
            <a:spcBef>
              <a:spcPts val="600"/>
            </a:spcBef>
            <a:defRPr sz="1000"/>
          </a:pPr>
          <a:r>
            <a:rPr lang="fr-CH" sz="1050">
              <a:ln w="18415" cmpd="sng">
                <a:solidFill>
                  <a:srgbClr val="FFFFFF"/>
                </a:solidFill>
                <a:prstDash val="solid"/>
              </a:ln>
              <a:solidFill>
                <a:srgbClr val="FFFF00"/>
              </a:solidFill>
              <a:effectLst>
                <a:outerShdw blurRad="38100" dist="38100" dir="2700000" algn="tl">
                  <a:srgbClr val="000000">
                    <a:alpha val="43137"/>
                  </a:srgbClr>
                </a:outerShdw>
              </a:effectLst>
              <a:latin typeface="Arial" pitchFamily="34" charset="0"/>
              <a:cs typeface="Arial" pitchFamily="34" charset="0"/>
            </a:rPr>
            <a:t>TOP</a:t>
          </a:r>
        </a:p>
        <a:p>
          <a:pPr algn="ctr">
            <a:spcAft>
              <a:spcPts val="1200"/>
            </a:spcAft>
            <a:defRPr sz="1000"/>
          </a:pPr>
          <a:endParaRPr lang="fr-CH" sz="105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itchFamily="34" charset="0"/>
            <a:cs typeface="Arial" pitchFamily="34" charset="0"/>
          </a:endParaRPr>
        </a:p>
      </xdr:txBody>
    </xdr:sp>
    <xdr:clientData/>
  </xdr:twoCellAnchor>
  <xdr:twoCellAnchor>
    <xdr:from>
      <xdr:col>3</xdr:col>
      <xdr:colOff>190500</xdr:colOff>
      <xdr:row>62</xdr:row>
      <xdr:rowOff>95250</xdr:rowOff>
    </xdr:from>
    <xdr:to>
      <xdr:col>4</xdr:col>
      <xdr:colOff>322230</xdr:colOff>
      <xdr:row>63</xdr:row>
      <xdr:rowOff>295274</xdr:rowOff>
    </xdr:to>
    <xdr:sp macro="" textlink="">
      <xdr:nvSpPr>
        <xdr:cNvPr id="35" name="Flussdiagramm: Auszug 34">
          <a:hlinkClick xmlns:r="http://schemas.openxmlformats.org/officeDocument/2006/relationships" r:id="rId9"/>
        </xdr:cNvPr>
        <xdr:cNvSpPr/>
      </xdr:nvSpPr>
      <xdr:spPr>
        <a:xfrm>
          <a:off x="8350250" y="24447500"/>
          <a:ext cx="703230" cy="517524"/>
        </a:xfrm>
        <a:prstGeom prst="flowChartExtract">
          <a:avLst/>
        </a:prstGeom>
        <a:gradFill flip="none" rotWithShape="1">
          <a:gsLst>
            <a:gs pos="0">
              <a:schemeClr val="accent3">
                <a:lumMod val="40000"/>
                <a:lumOff val="60000"/>
                <a:shade val="30000"/>
                <a:satMod val="115000"/>
              </a:schemeClr>
            </a:gs>
            <a:gs pos="50000">
              <a:schemeClr val="accent3">
                <a:lumMod val="40000"/>
                <a:lumOff val="60000"/>
                <a:shade val="67500"/>
                <a:satMod val="115000"/>
              </a:schemeClr>
            </a:gs>
            <a:gs pos="100000">
              <a:schemeClr val="accent3">
                <a:lumMod val="40000"/>
                <a:lumOff val="60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2300"/>
            </a:lnSpc>
            <a:spcBef>
              <a:spcPts val="600"/>
            </a:spcBef>
            <a:defRPr sz="1000"/>
          </a:pPr>
          <a:r>
            <a:rPr lang="fr-CH" sz="1050">
              <a:ln w="18415" cmpd="sng">
                <a:solidFill>
                  <a:srgbClr val="FFFFFF"/>
                </a:solidFill>
                <a:prstDash val="solid"/>
              </a:ln>
              <a:solidFill>
                <a:srgbClr val="FFFF00"/>
              </a:solidFill>
              <a:effectLst>
                <a:outerShdw blurRad="38100" dist="38100" dir="2700000" algn="tl">
                  <a:srgbClr val="000000">
                    <a:alpha val="43137"/>
                  </a:srgbClr>
                </a:outerShdw>
              </a:effectLst>
              <a:latin typeface="Arial" pitchFamily="34" charset="0"/>
              <a:cs typeface="Arial" pitchFamily="34" charset="0"/>
            </a:rPr>
            <a:t>TOP</a:t>
          </a:r>
        </a:p>
        <a:p>
          <a:pPr algn="ctr">
            <a:lnSpc>
              <a:spcPts val="1100"/>
            </a:lnSpc>
            <a:spcAft>
              <a:spcPts val="1200"/>
            </a:spcAft>
            <a:defRPr sz="1000"/>
          </a:pPr>
          <a:endParaRPr lang="fr-CH" sz="105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itchFamily="34" charset="0"/>
            <a:cs typeface="Arial" pitchFamily="34" charset="0"/>
          </a:endParaRPr>
        </a:p>
      </xdr:txBody>
    </xdr:sp>
    <xdr:clientData/>
  </xdr:twoCellAnchor>
  <xdr:twoCellAnchor>
    <xdr:from>
      <xdr:col>1</xdr:col>
      <xdr:colOff>152400</xdr:colOff>
      <xdr:row>69</xdr:row>
      <xdr:rowOff>933449</xdr:rowOff>
    </xdr:from>
    <xdr:to>
      <xdr:col>1</xdr:col>
      <xdr:colOff>1638300</xdr:colOff>
      <xdr:row>69</xdr:row>
      <xdr:rowOff>1428750</xdr:rowOff>
    </xdr:to>
    <xdr:sp macro="" textlink="">
      <xdr:nvSpPr>
        <xdr:cNvPr id="38" name="Textfeld 76"/>
        <xdr:cNvSpPr txBox="1">
          <a:spLocks noChangeArrowheads="1"/>
        </xdr:cNvSpPr>
      </xdr:nvSpPr>
      <xdr:spPr bwMode="auto">
        <a:xfrm>
          <a:off x="466725" y="29527499"/>
          <a:ext cx="1485900" cy="495301"/>
        </a:xfrm>
        <a:prstGeom prst="rect">
          <a:avLst/>
        </a:prstGeom>
        <a:solidFill>
          <a:srgbClr val="CCFFCC"/>
        </a:solidFill>
        <a:ln w="9525">
          <a:noFill/>
          <a:miter lim="800000"/>
          <a:headEnd/>
          <a:tailEnd/>
        </a:ln>
      </xdr:spPr>
      <xdr:txBody>
        <a:bodyPr vertOverflow="clip" wrap="square" lIns="27432" tIns="22860" rIns="0" bIns="0" anchor="t" upright="1"/>
        <a:lstStyle/>
        <a:p>
          <a:pPr algn="l" rtl="0">
            <a:defRPr sz="1000"/>
          </a:pPr>
          <a:r>
            <a:rPr lang="fr-CH" sz="1000" b="1" i="0" u="none" strike="noStrike" baseline="0">
              <a:solidFill>
                <a:srgbClr val="000000"/>
              </a:solidFill>
              <a:latin typeface="Arial"/>
              <a:cs typeface="Arial"/>
            </a:rPr>
            <a:t>Rechts: Faksimile eines zum Ausfüllen bereiten Merkblattes</a:t>
          </a:r>
        </a:p>
      </xdr:txBody>
    </xdr:sp>
    <xdr:clientData/>
  </xdr:twoCellAnchor>
  <xdr:twoCellAnchor>
    <xdr:from>
      <xdr:col>1</xdr:col>
      <xdr:colOff>2724150</xdr:colOff>
      <xdr:row>72</xdr:row>
      <xdr:rowOff>190500</xdr:rowOff>
    </xdr:from>
    <xdr:to>
      <xdr:col>1</xdr:col>
      <xdr:colOff>3906268</xdr:colOff>
      <xdr:row>73</xdr:row>
      <xdr:rowOff>219075</xdr:rowOff>
    </xdr:to>
    <xdr:sp macro="" textlink="">
      <xdr:nvSpPr>
        <xdr:cNvPr id="39" name="Abgerundetes Rechteck 38">
          <a:hlinkClick xmlns:r="http://schemas.openxmlformats.org/officeDocument/2006/relationships" r:id="rId2"/>
        </xdr:cNvPr>
        <xdr:cNvSpPr/>
      </xdr:nvSpPr>
      <xdr:spPr>
        <a:xfrm>
          <a:off x="3038475" y="37938075"/>
          <a:ext cx="1182118" cy="333375"/>
        </a:xfrm>
        <a:prstGeom prst="roundRect">
          <a:avLst/>
        </a:prstGeom>
        <a:solidFill>
          <a:schemeClr val="accent4">
            <a:lumMod val="75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Titelblatt</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447675</xdr:colOff>
      <xdr:row>0</xdr:row>
      <xdr:rowOff>85725</xdr:rowOff>
    </xdr:from>
    <xdr:to>
      <xdr:col>12</xdr:col>
      <xdr:colOff>133350</xdr:colOff>
      <xdr:row>1</xdr:row>
      <xdr:rowOff>247650</xdr:rowOff>
    </xdr:to>
    <xdr:pic>
      <xdr:nvPicPr>
        <xdr:cNvPr id="2211999"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0" y="857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476250</xdr:colOff>
      <xdr:row>14</xdr:row>
      <xdr:rowOff>9525</xdr:rowOff>
    </xdr:from>
    <xdr:to>
      <xdr:col>12</xdr:col>
      <xdr:colOff>476250</xdr:colOff>
      <xdr:row>37</xdr:row>
      <xdr:rowOff>28575</xdr:rowOff>
    </xdr:to>
    <xdr:sp macro="" textlink="">
      <xdr:nvSpPr>
        <xdr:cNvPr id="2212000" name="Line 4"/>
        <xdr:cNvSpPr>
          <a:spLocks noChangeShapeType="1"/>
        </xdr:cNvSpPr>
      </xdr:nvSpPr>
      <xdr:spPr bwMode="auto">
        <a:xfrm>
          <a:off x="8067675" y="3867150"/>
          <a:ext cx="0" cy="60579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152400</xdr:colOff>
      <xdr:row>49</xdr:row>
      <xdr:rowOff>0</xdr:rowOff>
    </xdr:from>
    <xdr:to>
      <xdr:col>2</xdr:col>
      <xdr:colOff>323850</xdr:colOff>
      <xdr:row>49</xdr:row>
      <xdr:rowOff>307326</xdr:rowOff>
    </xdr:to>
    <xdr:sp macro="" textlink="">
      <xdr:nvSpPr>
        <xdr:cNvPr id="179" name="Abgerundetes Rechteck 178">
          <a:hlinkClick xmlns:r="http://schemas.openxmlformats.org/officeDocument/2006/relationships" r:id="rId2"/>
        </xdr:cNvPr>
        <xdr:cNvSpPr/>
      </xdr:nvSpPr>
      <xdr:spPr>
        <a:xfrm>
          <a:off x="152400" y="130492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2</xdr:col>
      <xdr:colOff>457200</xdr:colOff>
      <xdr:row>49</xdr:row>
      <xdr:rowOff>0</xdr:rowOff>
    </xdr:from>
    <xdr:to>
      <xdr:col>4</xdr:col>
      <xdr:colOff>190500</xdr:colOff>
      <xdr:row>49</xdr:row>
      <xdr:rowOff>307326</xdr:rowOff>
    </xdr:to>
    <xdr:sp macro="" textlink="">
      <xdr:nvSpPr>
        <xdr:cNvPr id="180" name="Abgerundetes Rechteck 179">
          <a:hlinkClick xmlns:r="http://schemas.openxmlformats.org/officeDocument/2006/relationships" r:id="rId3"/>
        </xdr:cNvPr>
        <xdr:cNvSpPr/>
      </xdr:nvSpPr>
      <xdr:spPr>
        <a:xfrm>
          <a:off x="1447800" y="130492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85725</xdr:colOff>
      <xdr:row>4</xdr:row>
      <xdr:rowOff>38100</xdr:rowOff>
    </xdr:from>
    <xdr:to>
      <xdr:col>12</xdr:col>
      <xdr:colOff>114300</xdr:colOff>
      <xdr:row>30</xdr:row>
      <xdr:rowOff>104775</xdr:rowOff>
    </xdr:to>
    <xdr:grpSp>
      <xdr:nvGrpSpPr>
        <xdr:cNvPr id="2212003" name="Gruppieren 177"/>
        <xdr:cNvGrpSpPr>
          <a:grpSpLocks/>
        </xdr:cNvGrpSpPr>
      </xdr:nvGrpSpPr>
      <xdr:grpSpPr bwMode="auto">
        <a:xfrm>
          <a:off x="85725" y="1419225"/>
          <a:ext cx="7943850" cy="6505575"/>
          <a:chOff x="85725" y="1419225"/>
          <a:chExt cx="7943850" cy="6505575"/>
        </a:xfrm>
      </xdr:grpSpPr>
      <xdr:sp macro="" textlink="">
        <xdr:nvSpPr>
          <xdr:cNvPr id="2212006" name="Freeform 2"/>
          <xdr:cNvSpPr>
            <a:spLocks/>
          </xdr:cNvSpPr>
        </xdr:nvSpPr>
        <xdr:spPr bwMode="auto">
          <a:xfrm>
            <a:off x="3076575" y="1905000"/>
            <a:ext cx="4933950" cy="3895725"/>
          </a:xfrm>
          <a:custGeom>
            <a:avLst/>
            <a:gdLst>
              <a:gd name="T0" fmla="*/ 2147483647 w 11673"/>
              <a:gd name="T1" fmla="*/ 2147483647 h 11072"/>
              <a:gd name="T2" fmla="*/ 2147483647 w 11673"/>
              <a:gd name="T3" fmla="*/ 2147483647 h 11072"/>
              <a:gd name="T4" fmla="*/ 2147483647 w 11673"/>
              <a:gd name="T5" fmla="*/ 0 h 11072"/>
              <a:gd name="T6" fmla="*/ 2147483647 w 11673"/>
              <a:gd name="T7" fmla="*/ 2147483647 h 11072"/>
              <a:gd name="T8" fmla="*/ 2147483647 w 11673"/>
              <a:gd name="T9" fmla="*/ 2147483647 h 11072"/>
              <a:gd name="T10" fmla="*/ 0 w 11673"/>
              <a:gd name="T11" fmla="*/ 2147483647 h 11072"/>
              <a:gd name="T12" fmla="*/ 2147483647 w 11673"/>
              <a:gd name="T13" fmla="*/ 2147483647 h 11072"/>
              <a:gd name="T14" fmla="*/ 2147483647 w 11673"/>
              <a:gd name="T15" fmla="*/ 2147483647 h 11072"/>
              <a:gd name="T16" fmla="*/ 2147483647 w 11673"/>
              <a:gd name="T17" fmla="*/ 2147483647 h 1107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1673"/>
              <a:gd name="T28" fmla="*/ 0 h 11072"/>
              <a:gd name="T29" fmla="*/ 11673 w 11673"/>
              <a:gd name="T30" fmla="*/ 11072 h 1107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1673" h="11072">
                <a:moveTo>
                  <a:pt x="11673" y="11072"/>
                </a:moveTo>
                <a:cubicBezTo>
                  <a:pt x="11660" y="7598"/>
                  <a:pt x="11646" y="4124"/>
                  <a:pt x="11633" y="650"/>
                </a:cubicBezTo>
                <a:lnTo>
                  <a:pt x="5794" y="0"/>
                </a:lnTo>
                <a:lnTo>
                  <a:pt x="3490" y="441"/>
                </a:lnTo>
                <a:lnTo>
                  <a:pt x="492" y="1736"/>
                </a:lnTo>
                <a:lnTo>
                  <a:pt x="0" y="2149"/>
                </a:lnTo>
                <a:lnTo>
                  <a:pt x="1074" y="2590"/>
                </a:lnTo>
                <a:cubicBezTo>
                  <a:pt x="999" y="2957"/>
                  <a:pt x="925" y="3324"/>
                  <a:pt x="850" y="3691"/>
                </a:cubicBezTo>
                <a:lnTo>
                  <a:pt x="2125" y="4986"/>
                </a:lnTo>
              </a:path>
            </a:pathLst>
          </a:custGeom>
          <a:solidFill>
            <a:srgbClr val="92D050"/>
          </a:solidFill>
          <a:ln>
            <a:noFill/>
          </a:ln>
          <a:extLst>
            <a:ext uri="{91240B29-F687-4F45-9708-019B960494DF}">
              <a14:hiddenLine xmlns:a14="http://schemas.microsoft.com/office/drawing/2010/main" w="9525" cap="flat" cmpd="sng">
                <a:solidFill>
                  <a:srgbClr val="000000"/>
                </a:solidFill>
                <a:prstDash val="solid"/>
                <a:round/>
                <a:headEnd/>
                <a:tailEnd/>
              </a14:hiddenLine>
            </a:ext>
          </a:extLst>
        </xdr:spPr>
      </xdr:sp>
      <xdr:sp macro="" textlink="">
        <xdr:nvSpPr>
          <xdr:cNvPr id="2212007" name="Freeform 1"/>
          <xdr:cNvSpPr>
            <a:spLocks/>
          </xdr:cNvSpPr>
        </xdr:nvSpPr>
        <xdr:spPr bwMode="auto">
          <a:xfrm>
            <a:off x="85725" y="2628900"/>
            <a:ext cx="3095625" cy="3629025"/>
          </a:xfrm>
          <a:custGeom>
            <a:avLst/>
            <a:gdLst>
              <a:gd name="T0" fmla="*/ 2147483647 w 327"/>
              <a:gd name="T1" fmla="*/ 2147483647 h 383"/>
              <a:gd name="T2" fmla="*/ 2147483647 w 327"/>
              <a:gd name="T3" fmla="*/ 2147483647 h 383"/>
              <a:gd name="T4" fmla="*/ 2147483647 w 327"/>
              <a:gd name="T5" fmla="*/ 2147483647 h 383"/>
              <a:gd name="T6" fmla="*/ 0 w 327"/>
              <a:gd name="T7" fmla="*/ 2147483647 h 383"/>
              <a:gd name="T8" fmla="*/ 2147483647 w 327"/>
              <a:gd name="T9" fmla="*/ 2147483647 h 383"/>
              <a:gd name="T10" fmla="*/ 2147483647 w 327"/>
              <a:gd name="T11" fmla="*/ 2147483647 h 383"/>
              <a:gd name="T12" fmla="*/ 2147483647 w 327"/>
              <a:gd name="T13" fmla="*/ 0 h 383"/>
              <a:gd name="T14" fmla="*/ 2147483647 w 327"/>
              <a:gd name="T15" fmla="*/ 2147483647 h 383"/>
              <a:gd name="T16" fmla="*/ 2147483647 w 327"/>
              <a:gd name="T17" fmla="*/ 2147483647 h 383"/>
              <a:gd name="T18" fmla="*/ 2147483647 w 327"/>
              <a:gd name="T19" fmla="*/ 2147483647 h 383"/>
              <a:gd name="T20" fmla="*/ 2147483647 w 327"/>
              <a:gd name="T21" fmla="*/ 2147483647 h 383"/>
              <a:gd name="T22" fmla="*/ 2147483647 w 327"/>
              <a:gd name="T23" fmla="*/ 2147483647 h 38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27"/>
              <a:gd name="T37" fmla="*/ 0 h 383"/>
              <a:gd name="T38" fmla="*/ 327 w 327"/>
              <a:gd name="T39" fmla="*/ 383 h 38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27" h="383">
                <a:moveTo>
                  <a:pt x="113" y="370"/>
                </a:moveTo>
                <a:lnTo>
                  <a:pt x="31" y="382"/>
                </a:lnTo>
                <a:lnTo>
                  <a:pt x="1" y="383"/>
                </a:lnTo>
                <a:lnTo>
                  <a:pt x="0" y="90"/>
                </a:lnTo>
                <a:lnTo>
                  <a:pt x="116" y="53"/>
                </a:lnTo>
                <a:lnTo>
                  <a:pt x="310" y="1"/>
                </a:lnTo>
                <a:lnTo>
                  <a:pt x="303" y="0"/>
                </a:lnTo>
                <a:lnTo>
                  <a:pt x="297" y="51"/>
                </a:lnTo>
                <a:lnTo>
                  <a:pt x="320" y="80"/>
                </a:lnTo>
                <a:lnTo>
                  <a:pt x="308" y="110"/>
                </a:lnTo>
                <a:lnTo>
                  <a:pt x="327" y="144"/>
                </a:lnTo>
                <a:lnTo>
                  <a:pt x="313" y="173"/>
                </a:lnTo>
              </a:path>
            </a:pathLst>
          </a:custGeom>
          <a:solidFill>
            <a:srgbClr val="92D050"/>
          </a:solidFill>
          <a:ln>
            <a:noFill/>
          </a:ln>
          <a:extLst>
            <a:ext uri="{91240B29-F687-4F45-9708-019B960494DF}">
              <a14:hiddenLine xmlns:a14="http://schemas.microsoft.com/office/drawing/2010/main" w="9525" cap="flat" cmpd="sng">
                <a:solidFill>
                  <a:srgbClr val="000000"/>
                </a:solidFill>
                <a:prstDash val="solid"/>
                <a:round/>
                <a:headEnd/>
                <a:tailEnd/>
              </a14:hiddenLine>
            </a:ext>
          </a:extLst>
        </xdr:spPr>
      </xdr:sp>
      <xdr:grpSp>
        <xdr:nvGrpSpPr>
          <xdr:cNvPr id="2212008" name="Gruppieren 827"/>
          <xdr:cNvGrpSpPr>
            <a:grpSpLocks/>
          </xdr:cNvGrpSpPr>
        </xdr:nvGrpSpPr>
        <xdr:grpSpPr bwMode="auto">
          <a:xfrm>
            <a:off x="190500" y="1419225"/>
            <a:ext cx="7400925" cy="6162675"/>
            <a:chOff x="1196975" y="288925"/>
            <a:chExt cx="7394575" cy="6178550"/>
          </a:xfrm>
        </xdr:grpSpPr>
        <xdr:sp macro="" textlink="">
          <xdr:nvSpPr>
            <xdr:cNvPr id="2212018" name="Line 160"/>
            <xdr:cNvSpPr>
              <a:spLocks noChangeShapeType="1"/>
            </xdr:cNvSpPr>
          </xdr:nvSpPr>
          <xdr:spPr bwMode="auto">
            <a:xfrm flipV="1">
              <a:off x="6900863" y="288925"/>
              <a:ext cx="6350" cy="9001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2212019" name="Gruppieren 837"/>
            <xdr:cNvGrpSpPr>
              <a:grpSpLocks/>
            </xdr:cNvGrpSpPr>
          </xdr:nvGrpSpPr>
          <xdr:grpSpPr bwMode="auto">
            <a:xfrm>
              <a:off x="1196975" y="358775"/>
              <a:ext cx="7394575" cy="6108700"/>
              <a:chOff x="1196975" y="358775"/>
              <a:chExt cx="7394575" cy="6108700"/>
            </a:xfrm>
          </xdr:grpSpPr>
          <xdr:sp macro="" textlink="">
            <xdr:nvSpPr>
              <xdr:cNvPr id="2212020" name="Freeform 2"/>
              <xdr:cNvSpPr>
                <a:spLocks/>
              </xdr:cNvSpPr>
            </xdr:nvSpPr>
            <xdr:spPr bwMode="auto">
              <a:xfrm>
                <a:off x="1730375" y="2581275"/>
                <a:ext cx="5842000" cy="3178175"/>
              </a:xfrm>
              <a:custGeom>
                <a:avLst/>
                <a:gdLst>
                  <a:gd name="T0" fmla="*/ 2147483647 w 3680"/>
                  <a:gd name="T1" fmla="*/ 2147483647 h 2002"/>
                  <a:gd name="T2" fmla="*/ 2147483647 w 3680"/>
                  <a:gd name="T3" fmla="*/ 2147483647 h 2002"/>
                  <a:gd name="T4" fmla="*/ 2147483647 w 3680"/>
                  <a:gd name="T5" fmla="*/ 2147483647 h 2002"/>
                  <a:gd name="T6" fmla="*/ 2147483647 w 3680"/>
                  <a:gd name="T7" fmla="*/ 2147483647 h 2002"/>
                  <a:gd name="T8" fmla="*/ 0 w 3680"/>
                  <a:gd name="T9" fmla="*/ 2147483647 h 2002"/>
                  <a:gd name="T10" fmla="*/ 2147483647 w 3680"/>
                  <a:gd name="T11" fmla="*/ 2147483647 h 2002"/>
                  <a:gd name="T12" fmla="*/ 2147483647 w 3680"/>
                  <a:gd name="T13" fmla="*/ 0 h 2002"/>
                  <a:gd name="T14" fmla="*/ 2147483647 w 3680"/>
                  <a:gd name="T15" fmla="*/ 2147483647 h 2002"/>
                  <a:gd name="T16" fmla="*/ 2147483647 w 3680"/>
                  <a:gd name="T17" fmla="*/ 2147483647 h 200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680"/>
                  <a:gd name="T28" fmla="*/ 0 h 2002"/>
                  <a:gd name="T29" fmla="*/ 3680 w 3680"/>
                  <a:gd name="T30" fmla="*/ 2002 h 200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680" h="2002">
                    <a:moveTo>
                      <a:pt x="3680" y="545"/>
                    </a:moveTo>
                    <a:lnTo>
                      <a:pt x="3464" y="908"/>
                    </a:lnTo>
                    <a:lnTo>
                      <a:pt x="1912" y="1718"/>
                    </a:lnTo>
                    <a:lnTo>
                      <a:pt x="504" y="2002"/>
                    </a:lnTo>
                    <a:lnTo>
                      <a:pt x="0" y="1508"/>
                    </a:lnTo>
                    <a:lnTo>
                      <a:pt x="697" y="732"/>
                    </a:lnTo>
                    <a:lnTo>
                      <a:pt x="2371" y="0"/>
                    </a:lnTo>
                    <a:lnTo>
                      <a:pt x="2843" y="38"/>
                    </a:lnTo>
                    <a:lnTo>
                      <a:pt x="3680" y="545"/>
                    </a:lnTo>
                    <a:close/>
                  </a:path>
                </a:pathLst>
              </a:custGeom>
              <a:solidFill>
                <a:srgbClr val="FFCC99"/>
              </a:solidFill>
              <a:ln w="9525">
                <a:solidFill>
                  <a:srgbClr val="000000"/>
                </a:solidFill>
                <a:round/>
                <a:headEnd/>
                <a:tailEnd/>
              </a:ln>
            </xdr:spPr>
          </xdr:sp>
          <xdr:sp macro="" textlink="">
            <xdr:nvSpPr>
              <xdr:cNvPr id="2212021" name="Freeform 3"/>
              <xdr:cNvSpPr>
                <a:spLocks/>
              </xdr:cNvSpPr>
            </xdr:nvSpPr>
            <xdr:spPr bwMode="auto">
              <a:xfrm>
                <a:off x="2914650" y="2933700"/>
                <a:ext cx="596900" cy="1166813"/>
              </a:xfrm>
              <a:custGeom>
                <a:avLst/>
                <a:gdLst>
                  <a:gd name="T0" fmla="*/ 2147483647 w 358"/>
                  <a:gd name="T1" fmla="*/ 0 h 663"/>
                  <a:gd name="T2" fmla="*/ 2147483647 w 358"/>
                  <a:gd name="T3" fmla="*/ 2147483647 h 663"/>
                  <a:gd name="T4" fmla="*/ 0 w 358"/>
                  <a:gd name="T5" fmla="*/ 2147483647 h 663"/>
                  <a:gd name="T6" fmla="*/ 0 60000 65536"/>
                  <a:gd name="T7" fmla="*/ 0 60000 65536"/>
                  <a:gd name="T8" fmla="*/ 0 60000 65536"/>
                  <a:gd name="T9" fmla="*/ 0 w 358"/>
                  <a:gd name="T10" fmla="*/ 0 h 663"/>
                  <a:gd name="T11" fmla="*/ 358 w 358"/>
                  <a:gd name="T12" fmla="*/ 663 h 663"/>
                </a:gdLst>
                <a:ahLst/>
                <a:cxnLst>
                  <a:cxn ang="T6">
                    <a:pos x="T0" y="T1"/>
                  </a:cxn>
                  <a:cxn ang="T7">
                    <a:pos x="T2" y="T3"/>
                  </a:cxn>
                  <a:cxn ang="T8">
                    <a:pos x="T4" y="T5"/>
                  </a:cxn>
                </a:cxnLst>
                <a:rect l="T9" t="T10" r="T11" b="T12"/>
                <a:pathLst>
                  <a:path w="358" h="663">
                    <a:moveTo>
                      <a:pt x="358" y="0"/>
                    </a:moveTo>
                    <a:cubicBezTo>
                      <a:pt x="336" y="39"/>
                      <a:pt x="285" y="126"/>
                      <a:pt x="225" y="236"/>
                    </a:cubicBezTo>
                    <a:cubicBezTo>
                      <a:pt x="165" y="346"/>
                      <a:pt x="47" y="574"/>
                      <a:pt x="0" y="663"/>
                    </a:cubicBezTo>
                  </a:path>
                </a:pathLst>
              </a:custGeom>
              <a:noFill/>
              <a:ln w="12700" cap="flat" cmpd="sng">
                <a:pattFill prst="pct75">
                  <a:fgClr>
                    <a:srgbClr val="333333"/>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22" name="Oval 4"/>
              <xdr:cNvSpPr>
                <a:spLocks noChangeArrowheads="1"/>
              </xdr:cNvSpPr>
            </xdr:nvSpPr>
            <xdr:spPr bwMode="auto">
              <a:xfrm rot="20361658" flipH="1">
                <a:off x="8482013" y="2867025"/>
                <a:ext cx="109537" cy="53975"/>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23" name="Line 5"/>
              <xdr:cNvSpPr>
                <a:spLocks noChangeShapeType="1"/>
              </xdr:cNvSpPr>
            </xdr:nvSpPr>
            <xdr:spPr bwMode="auto">
              <a:xfrm flipV="1">
                <a:off x="2365375" y="2979738"/>
                <a:ext cx="4549775" cy="2109787"/>
              </a:xfrm>
              <a:prstGeom prst="line">
                <a:avLst/>
              </a:prstGeom>
              <a:noFill/>
              <a:ln w="12700">
                <a:solidFill>
                  <a:srgbClr val="9999FF"/>
                </a:solidFill>
                <a:prstDash val="dashDot"/>
                <a:round/>
                <a:headEnd/>
                <a:tailEnd/>
              </a:ln>
              <a:extLst>
                <a:ext uri="{909E8E84-426E-40DD-AFC4-6F175D3DCCD1}">
                  <a14:hiddenFill xmlns:a14="http://schemas.microsoft.com/office/drawing/2010/main">
                    <a:noFill/>
                  </a14:hiddenFill>
                </a:ext>
              </a:extLst>
            </xdr:spPr>
          </xdr:sp>
          <xdr:sp macro="" textlink="">
            <xdr:nvSpPr>
              <xdr:cNvPr id="2212024" name="Freeform 6"/>
              <xdr:cNvSpPr>
                <a:spLocks/>
              </xdr:cNvSpPr>
            </xdr:nvSpPr>
            <xdr:spPr bwMode="auto">
              <a:xfrm>
                <a:off x="3951288" y="3079750"/>
                <a:ext cx="2120900" cy="2120900"/>
              </a:xfrm>
              <a:custGeom>
                <a:avLst/>
                <a:gdLst>
                  <a:gd name="T0" fmla="*/ 0 w 1336"/>
                  <a:gd name="T1" fmla="*/ 0 h 1336"/>
                  <a:gd name="T2" fmla="*/ 2147483647 w 1336"/>
                  <a:gd name="T3" fmla="*/ 2147483647 h 1336"/>
                  <a:gd name="T4" fmla="*/ 2147483647 w 1336"/>
                  <a:gd name="T5" fmla="*/ 2147483647 h 1336"/>
                  <a:gd name="T6" fmla="*/ 2147483647 w 1336"/>
                  <a:gd name="T7" fmla="*/ 2147483647 h 1336"/>
                  <a:gd name="T8" fmla="*/ 2147483647 w 1336"/>
                  <a:gd name="T9" fmla="*/ 2147483647 h 1336"/>
                  <a:gd name="T10" fmla="*/ 2147483647 w 1336"/>
                  <a:gd name="T11" fmla="*/ 2147483647 h 1336"/>
                  <a:gd name="T12" fmla="*/ 2147483647 w 1336"/>
                  <a:gd name="T13" fmla="*/ 2147483647 h 1336"/>
                  <a:gd name="T14" fmla="*/ 0 60000 65536"/>
                  <a:gd name="T15" fmla="*/ 0 60000 65536"/>
                  <a:gd name="T16" fmla="*/ 0 60000 65536"/>
                  <a:gd name="T17" fmla="*/ 0 60000 65536"/>
                  <a:gd name="T18" fmla="*/ 0 60000 65536"/>
                  <a:gd name="T19" fmla="*/ 0 60000 65536"/>
                  <a:gd name="T20" fmla="*/ 0 60000 65536"/>
                  <a:gd name="T21" fmla="*/ 0 w 1336"/>
                  <a:gd name="T22" fmla="*/ 0 h 1336"/>
                  <a:gd name="T23" fmla="*/ 1336 w 1336"/>
                  <a:gd name="T24" fmla="*/ 1336 h 133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336" h="1336">
                    <a:moveTo>
                      <a:pt x="0" y="0"/>
                    </a:moveTo>
                    <a:lnTo>
                      <a:pt x="306" y="378"/>
                    </a:lnTo>
                    <a:lnTo>
                      <a:pt x="607" y="472"/>
                    </a:lnTo>
                    <a:lnTo>
                      <a:pt x="715" y="760"/>
                    </a:lnTo>
                    <a:lnTo>
                      <a:pt x="1048" y="895"/>
                    </a:lnTo>
                    <a:lnTo>
                      <a:pt x="1197" y="1174"/>
                    </a:lnTo>
                    <a:lnTo>
                      <a:pt x="1336" y="1336"/>
                    </a:lnTo>
                  </a:path>
                </a:pathLst>
              </a:custGeom>
              <a:noFill/>
              <a:ln w="127000" cmpd="sng">
                <a:solidFill>
                  <a:srgbClr val="FFFFFF"/>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025" name="Oval 7"/>
              <xdr:cNvSpPr>
                <a:spLocks noChangeArrowheads="1"/>
              </xdr:cNvSpPr>
            </xdr:nvSpPr>
            <xdr:spPr bwMode="auto">
              <a:xfrm rot="20361658" flipH="1">
                <a:off x="3887788" y="5707063"/>
                <a:ext cx="157162" cy="77787"/>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26" name="Oval 8"/>
              <xdr:cNvSpPr>
                <a:spLocks noChangeArrowheads="1"/>
              </xdr:cNvSpPr>
            </xdr:nvSpPr>
            <xdr:spPr bwMode="auto">
              <a:xfrm rot="20361658" flipH="1">
                <a:off x="2967038" y="3241675"/>
                <a:ext cx="166687" cy="77788"/>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27" name="Line 9"/>
              <xdr:cNvSpPr>
                <a:spLocks noChangeShapeType="1"/>
              </xdr:cNvSpPr>
            </xdr:nvSpPr>
            <xdr:spPr bwMode="auto">
              <a:xfrm flipH="1">
                <a:off x="5981700" y="3057525"/>
                <a:ext cx="7938" cy="37941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7" name="Text Box 10"/>
              <xdr:cNvSpPr txBox="1">
                <a:spLocks noChangeArrowheads="1"/>
              </xdr:cNvSpPr>
            </xdr:nvSpPr>
            <xdr:spPr bwMode="auto">
              <a:xfrm>
                <a:off x="5498581" y="3096488"/>
                <a:ext cx="875548" cy="401081"/>
              </a:xfrm>
              <a:prstGeom prst="rect">
                <a:avLst/>
              </a:prstGeom>
              <a:noFill/>
              <a:ln w="9525">
                <a:noFill/>
                <a:miter lim="800000"/>
                <a:headEnd/>
                <a:tailEnd/>
              </a:ln>
            </xdr:spPr>
            <xdr:txBody>
              <a:bodyPr wrap="square">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a:t>H</a:t>
                </a:r>
                <a:r>
                  <a:rPr lang="fr-FR" baseline="-25000"/>
                  <a:t>1</a:t>
                </a:r>
                <a:r>
                  <a:rPr lang="fr-FR"/>
                  <a:t> </a:t>
                </a:r>
                <a:r>
                  <a:rPr lang="fr-FR">
                    <a:sym typeface="Symbol" pitchFamily="18" charset="2"/>
                  </a:rPr>
                  <a:t> </a:t>
                </a:r>
                <a:br>
                  <a:rPr lang="fr-FR">
                    <a:sym typeface="Symbol" pitchFamily="18" charset="2"/>
                  </a:rPr>
                </a:br>
                <a:r>
                  <a:rPr lang="fr-FR">
                    <a:sym typeface="Symbol" pitchFamily="18" charset="2"/>
                  </a:rPr>
                  <a:t>40 cm</a:t>
                </a:r>
              </a:p>
            </xdr:txBody>
          </xdr:sp>
          <xdr:sp macro="" textlink="">
            <xdr:nvSpPr>
              <xdr:cNvPr id="2212029" name="Line 11"/>
              <xdr:cNvSpPr>
                <a:spLocks noChangeShapeType="1"/>
              </xdr:cNvSpPr>
            </xdr:nvSpPr>
            <xdr:spPr bwMode="auto">
              <a:xfrm flipH="1">
                <a:off x="5227638" y="2971800"/>
                <a:ext cx="7381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30" name="Line 12"/>
              <xdr:cNvSpPr>
                <a:spLocks noChangeShapeType="1"/>
              </xdr:cNvSpPr>
            </xdr:nvSpPr>
            <xdr:spPr bwMode="auto">
              <a:xfrm flipH="1">
                <a:off x="5233988" y="3433763"/>
                <a:ext cx="7381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31" name="Line 13"/>
              <xdr:cNvSpPr>
                <a:spLocks noChangeShapeType="1"/>
              </xdr:cNvSpPr>
            </xdr:nvSpPr>
            <xdr:spPr bwMode="auto">
              <a:xfrm flipH="1">
                <a:off x="5233988" y="2981325"/>
                <a:ext cx="0" cy="458788"/>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51" name="Text Box 14"/>
              <xdr:cNvSpPr txBox="1">
                <a:spLocks noChangeArrowheads="1"/>
              </xdr:cNvSpPr>
            </xdr:nvSpPr>
            <xdr:spPr bwMode="auto">
              <a:xfrm>
                <a:off x="4623033" y="2895948"/>
                <a:ext cx="609077" cy="687567"/>
              </a:xfrm>
              <a:prstGeom prst="rect">
                <a:avLst/>
              </a:prstGeom>
              <a:noFill/>
              <a:ln w="9525">
                <a:noFill/>
                <a:miter lim="800000"/>
                <a:headEnd/>
                <a:tailEnd/>
              </a:ln>
            </xdr:spPr>
            <xdr:txBody>
              <a:bodyPr wrap="square" lIns="36000" rIns="36000">
                <a:sp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a:t>H</a:t>
                </a:r>
                <a:r>
                  <a:rPr lang="fr-FR" baseline="-25000"/>
                  <a:t>2</a:t>
                </a:r>
                <a:r>
                  <a:rPr lang="fr-FR"/>
                  <a:t> </a:t>
                </a:r>
                <a:br>
                  <a:rPr lang="fr-FR"/>
                </a:br>
                <a:r>
                  <a:rPr lang="fr-FR"/>
                  <a:t>max. Fallhöhe</a:t>
                </a:r>
                <a:br>
                  <a:rPr lang="fr-FR"/>
                </a:br>
                <a:r>
                  <a:rPr lang="fr-FR">
                    <a:sym typeface="Symbol" pitchFamily="18" charset="2"/>
                  </a:rPr>
                  <a:t> 200 cm</a:t>
                </a:r>
              </a:p>
            </xdr:txBody>
          </xdr:sp>
          <xdr:sp macro="" textlink="">
            <xdr:nvSpPr>
              <xdr:cNvPr id="2212033" name="Line 16"/>
              <xdr:cNvSpPr>
                <a:spLocks noChangeShapeType="1"/>
              </xdr:cNvSpPr>
            </xdr:nvSpPr>
            <xdr:spPr bwMode="auto">
              <a:xfrm flipH="1">
                <a:off x="5186363" y="2224088"/>
                <a:ext cx="622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4" name="Text Box 18"/>
              <xdr:cNvSpPr txBox="1">
                <a:spLocks noChangeArrowheads="1"/>
              </xdr:cNvSpPr>
            </xdr:nvSpPr>
            <xdr:spPr bwMode="auto">
              <a:xfrm>
                <a:off x="4280427" y="2533066"/>
                <a:ext cx="1075402" cy="391531"/>
              </a:xfrm>
              <a:prstGeom prst="rect">
                <a:avLst/>
              </a:prstGeom>
              <a:noFill/>
              <a:ln w="9525">
                <a:noFill/>
                <a:miter lim="800000"/>
                <a:headEnd/>
                <a:tailEnd/>
              </a:ln>
            </xdr:spPr>
            <xdr:txBody>
              <a:bodyPr wrap="square">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a:t>C</a:t>
                </a:r>
                <a:r>
                  <a:rPr lang="fr-FR" baseline="-25000"/>
                  <a:t>1</a:t>
                </a:r>
                <a:r>
                  <a:rPr lang="fr-FR"/>
                  <a:t> </a:t>
                </a:r>
                <a:r>
                  <a:rPr lang="fr-FR">
                    <a:sym typeface="Symbol" pitchFamily="18" charset="2"/>
                  </a:rPr>
                  <a:t> 210 cm (*)</a:t>
                </a:r>
              </a:p>
            </xdr:txBody>
          </xdr:sp>
          <xdr:sp macro="" textlink="">
            <xdr:nvSpPr>
              <xdr:cNvPr id="855" name="Text Box 29"/>
              <xdr:cNvSpPr txBox="1">
                <a:spLocks noChangeArrowheads="1"/>
              </xdr:cNvSpPr>
            </xdr:nvSpPr>
            <xdr:spPr bwMode="auto">
              <a:xfrm rot="2982566">
                <a:off x="3546176" y="3651032"/>
                <a:ext cx="849909" cy="390190"/>
              </a:xfrm>
              <a:prstGeom prst="rect">
                <a:avLst/>
              </a:prstGeom>
              <a:noFill/>
              <a:ln w="9525">
                <a:noFill/>
                <a:miter lim="800000"/>
                <a:headEnd/>
                <a:tailEnd/>
              </a:ln>
            </xdr:spPr>
            <xdr:txBody>
              <a:bodyPr wrap="square" lIns="0" rIns="0">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pPr algn="ctr"/>
                <a:r>
                  <a:rPr lang="fr-FR"/>
                  <a:t>mind. 200 cm</a:t>
                </a:r>
                <a:endParaRPr lang="fr-FR">
                  <a:sym typeface="Symbol" pitchFamily="18" charset="2"/>
                </a:endParaRPr>
              </a:p>
            </xdr:txBody>
          </xdr:sp>
          <xdr:sp macro="" textlink="">
            <xdr:nvSpPr>
              <xdr:cNvPr id="856" name="Text Box 30"/>
              <xdr:cNvSpPr txBox="1">
                <a:spLocks noChangeArrowheads="1"/>
              </xdr:cNvSpPr>
            </xdr:nvSpPr>
            <xdr:spPr bwMode="auto">
              <a:xfrm rot="2801397">
                <a:off x="4335958" y="4519893"/>
                <a:ext cx="916756" cy="304538"/>
              </a:xfrm>
              <a:prstGeom prst="rect">
                <a:avLst/>
              </a:prstGeom>
              <a:noFill/>
              <a:ln w="9525">
                <a:noFill/>
                <a:miter lim="800000"/>
                <a:headEnd/>
                <a:tailEnd/>
              </a:ln>
            </xdr:spPr>
            <xdr:txBody>
              <a:bodyPr wrap="square" lIns="0" rIns="0">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pPr algn="ctr"/>
                <a:r>
                  <a:rPr lang="fr-FR"/>
                  <a:t>mind. 200 cm</a:t>
                </a:r>
                <a:endParaRPr lang="fr-FR">
                  <a:sym typeface="Symbol" pitchFamily="18" charset="2"/>
                </a:endParaRPr>
              </a:p>
            </xdr:txBody>
          </xdr:sp>
          <xdr:sp macro="" textlink="">
            <xdr:nvSpPr>
              <xdr:cNvPr id="2212037" name="Line 31"/>
              <xdr:cNvSpPr>
                <a:spLocks noChangeShapeType="1"/>
              </xdr:cNvSpPr>
            </xdr:nvSpPr>
            <xdr:spPr bwMode="auto">
              <a:xfrm>
                <a:off x="3695700" y="3359150"/>
                <a:ext cx="714375" cy="74771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038" name="Line 32"/>
              <xdr:cNvSpPr>
                <a:spLocks noChangeShapeType="1"/>
              </xdr:cNvSpPr>
            </xdr:nvSpPr>
            <xdr:spPr bwMode="auto">
              <a:xfrm>
                <a:off x="4437063" y="4138613"/>
                <a:ext cx="812800" cy="90328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039" name="Oval 33"/>
              <xdr:cNvSpPr>
                <a:spLocks noChangeArrowheads="1"/>
              </xdr:cNvSpPr>
            </xdr:nvSpPr>
            <xdr:spPr bwMode="auto">
              <a:xfrm rot="343435">
                <a:off x="2774950" y="4068763"/>
                <a:ext cx="227013" cy="131762"/>
              </a:xfrm>
              <a:prstGeom prst="ellipse">
                <a:avLst/>
              </a:prstGeom>
              <a:gradFill rotWithShape="1">
                <a:gsLst>
                  <a:gs pos="0">
                    <a:srgbClr val="9999FF"/>
                  </a:gs>
                  <a:gs pos="100000">
                    <a:srgbClr val="CCCCFF"/>
                  </a:gs>
                </a:gsLst>
                <a:lin ang="2700000" scaled="1"/>
              </a:gradFill>
              <a:ln w="9525">
                <a:round/>
                <a:headEnd/>
                <a:tailEnd/>
              </a:ln>
              <a:scene3d>
                <a:camera prst="legacyPerspectiveBottom"/>
                <a:lightRig rig="legacyFlat3" dir="t"/>
              </a:scene3d>
              <a:sp3d extrusionH="74600" prstMaterial="legacyMatte">
                <a:bevelT w="13500" h="13500" prst="angle"/>
                <a:bevelB w="13500" h="13500" prst="angle"/>
                <a:extrusionClr>
                  <a:srgbClr val="9999FF"/>
                </a:extrusionClr>
              </a:sp3d>
            </xdr:spPr>
          </xdr:sp>
          <xdr:sp macro="" textlink="">
            <xdr:nvSpPr>
              <xdr:cNvPr id="2212040" name="Line 34"/>
              <xdr:cNvSpPr>
                <a:spLocks noChangeShapeType="1"/>
              </xdr:cNvSpPr>
            </xdr:nvSpPr>
            <xdr:spPr bwMode="auto">
              <a:xfrm flipH="1">
                <a:off x="1357313" y="4976813"/>
                <a:ext cx="36830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41" name="Line 35"/>
              <xdr:cNvSpPr>
                <a:spLocks noChangeShapeType="1"/>
              </xdr:cNvSpPr>
            </xdr:nvSpPr>
            <xdr:spPr bwMode="auto">
              <a:xfrm flipH="1">
                <a:off x="2097088" y="5762625"/>
                <a:ext cx="428625"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2" name="Text Box 36"/>
              <xdr:cNvSpPr txBox="1">
                <a:spLocks noChangeArrowheads="1"/>
              </xdr:cNvSpPr>
            </xdr:nvSpPr>
            <xdr:spPr bwMode="auto">
              <a:xfrm rot="2756723">
                <a:off x="1133431" y="5441685"/>
                <a:ext cx="983602" cy="456808"/>
              </a:xfrm>
              <a:prstGeom prst="rect">
                <a:avLst/>
              </a:prstGeom>
              <a:noFill/>
              <a:ln w="9525">
                <a:noFill/>
                <a:miter lim="800000"/>
                <a:headEnd/>
                <a:tailEnd/>
              </a:ln>
            </xdr:spPr>
            <xdr:txBody>
              <a:bodyPr wrap="square">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pPr algn="ctr"/>
                <a:r>
                  <a:rPr lang="fr-FR" sz="1000" kern="1200">
                    <a:solidFill>
                      <a:schemeClr val="tx1"/>
                    </a:solidFill>
                    <a:latin typeface="Arial" charset="0"/>
                    <a:ea typeface="+mn-ea"/>
                    <a:cs typeface="+mn-cs"/>
                  </a:rPr>
                  <a:t>mind. 200 cm</a:t>
                </a:r>
                <a:endParaRPr lang="fr-FR">
                  <a:sym typeface="Symbol" pitchFamily="18" charset="2"/>
                </a:endParaRPr>
              </a:p>
            </xdr:txBody>
          </xdr:sp>
          <xdr:sp macro="" textlink="">
            <xdr:nvSpPr>
              <xdr:cNvPr id="2212043" name="Line 37"/>
              <xdr:cNvSpPr>
                <a:spLocks noChangeShapeType="1"/>
              </xdr:cNvSpPr>
            </xdr:nvSpPr>
            <xdr:spPr bwMode="auto">
              <a:xfrm>
                <a:off x="1368425" y="5137150"/>
                <a:ext cx="765175" cy="81756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044" name="Freeform 38"/>
              <xdr:cNvSpPr>
                <a:spLocks/>
              </xdr:cNvSpPr>
            </xdr:nvSpPr>
            <xdr:spPr bwMode="auto">
              <a:xfrm>
                <a:off x="6386513" y="1708150"/>
                <a:ext cx="2017712" cy="1049338"/>
              </a:xfrm>
              <a:custGeom>
                <a:avLst/>
                <a:gdLst>
                  <a:gd name="T0" fmla="*/ 0 w 1233"/>
                  <a:gd name="T1" fmla="*/ 2147483647 h 642"/>
                  <a:gd name="T2" fmla="*/ 2147483647 w 1233"/>
                  <a:gd name="T3" fmla="*/ 0 h 642"/>
                  <a:gd name="T4" fmla="*/ 2147483647 w 1233"/>
                  <a:gd name="T5" fmla="*/ 2147483647 h 642"/>
                  <a:gd name="T6" fmla="*/ 2147483647 w 1233"/>
                  <a:gd name="T7" fmla="*/ 2147483647 h 642"/>
                  <a:gd name="T8" fmla="*/ 0 w 1233"/>
                  <a:gd name="T9" fmla="*/ 2147483647 h 642"/>
                  <a:gd name="T10" fmla="*/ 0 60000 65536"/>
                  <a:gd name="T11" fmla="*/ 0 60000 65536"/>
                  <a:gd name="T12" fmla="*/ 0 60000 65536"/>
                  <a:gd name="T13" fmla="*/ 0 60000 65536"/>
                  <a:gd name="T14" fmla="*/ 0 60000 65536"/>
                  <a:gd name="T15" fmla="*/ 0 w 1233"/>
                  <a:gd name="T16" fmla="*/ 0 h 642"/>
                  <a:gd name="T17" fmla="*/ 1233 w 1233"/>
                  <a:gd name="T18" fmla="*/ 642 h 642"/>
                </a:gdLst>
                <a:ahLst/>
                <a:cxnLst>
                  <a:cxn ang="T10">
                    <a:pos x="T0" y="T1"/>
                  </a:cxn>
                  <a:cxn ang="T11">
                    <a:pos x="T2" y="T3"/>
                  </a:cxn>
                  <a:cxn ang="T12">
                    <a:pos x="T4" y="T5"/>
                  </a:cxn>
                  <a:cxn ang="T13">
                    <a:pos x="T6" y="T7"/>
                  </a:cxn>
                  <a:cxn ang="T14">
                    <a:pos x="T8" y="T9"/>
                  </a:cxn>
                </a:cxnLst>
                <a:rect l="T15" t="T16" r="T17" b="T18"/>
                <a:pathLst>
                  <a:path w="1233" h="642">
                    <a:moveTo>
                      <a:pt x="0" y="180"/>
                    </a:moveTo>
                    <a:lnTo>
                      <a:pt x="372" y="0"/>
                    </a:lnTo>
                    <a:lnTo>
                      <a:pt x="1233" y="393"/>
                    </a:lnTo>
                    <a:lnTo>
                      <a:pt x="795" y="642"/>
                    </a:lnTo>
                    <a:lnTo>
                      <a:pt x="0" y="180"/>
                    </a:lnTo>
                    <a:close/>
                  </a:path>
                </a:pathLst>
              </a:custGeom>
              <a:gradFill rotWithShape="1">
                <a:gsLst>
                  <a:gs pos="0">
                    <a:srgbClr val="CC9900"/>
                  </a:gs>
                  <a:gs pos="100000">
                    <a:srgbClr val="FFCC00"/>
                  </a:gs>
                </a:gsLst>
                <a:lin ang="2700000" scaled="1"/>
              </a:gradFill>
              <a:ln w="9525">
                <a:round/>
                <a:headEnd/>
                <a:tailEnd/>
              </a:ln>
              <a:scene3d>
                <a:camera prst="legacyPerspectiveBottom"/>
                <a:lightRig rig="legacyFlat3" dir="t"/>
              </a:scene3d>
              <a:sp3d extrusionH="100000" prstMaterial="legacyMatte">
                <a:bevelT w="13500" h="13500" prst="angle"/>
                <a:bevelB w="13500" h="13500" prst="angle"/>
                <a:extrusionClr>
                  <a:srgbClr val="FFCC00"/>
                </a:extrusionClr>
              </a:sp3d>
            </xdr:spPr>
          </xdr:sp>
          <xdr:sp macro="" textlink="">
            <xdr:nvSpPr>
              <xdr:cNvPr id="2212045" name="Rectangle 39"/>
              <xdr:cNvSpPr>
                <a:spLocks noChangeArrowheads="1"/>
              </xdr:cNvSpPr>
            </xdr:nvSpPr>
            <xdr:spPr bwMode="auto">
              <a:xfrm rot="862035">
                <a:off x="6510338" y="612775"/>
                <a:ext cx="96837" cy="2058988"/>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46" name="Rectangle 40"/>
              <xdr:cNvSpPr>
                <a:spLocks noChangeArrowheads="1"/>
              </xdr:cNvSpPr>
            </xdr:nvSpPr>
            <xdr:spPr bwMode="auto">
              <a:xfrm rot="862035">
                <a:off x="7813675" y="1116013"/>
                <a:ext cx="111125" cy="2324100"/>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47" name="Oval 41"/>
              <xdr:cNvSpPr>
                <a:spLocks noChangeArrowheads="1"/>
              </xdr:cNvSpPr>
            </xdr:nvSpPr>
            <xdr:spPr bwMode="auto">
              <a:xfrm rot="-4198584" flipH="1" flipV="1">
                <a:off x="6488906" y="748507"/>
                <a:ext cx="115887" cy="50800"/>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48" name="Rectangle 42"/>
              <xdr:cNvSpPr>
                <a:spLocks noChangeArrowheads="1"/>
              </xdr:cNvSpPr>
            </xdr:nvSpPr>
            <xdr:spPr bwMode="auto">
              <a:xfrm rot="-4215429" flipH="1" flipV="1">
                <a:off x="7322344" y="188119"/>
                <a:ext cx="115887" cy="1768475"/>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49" name="Oval 43"/>
              <xdr:cNvSpPr>
                <a:spLocks noChangeArrowheads="1"/>
              </xdr:cNvSpPr>
            </xdr:nvSpPr>
            <xdr:spPr bwMode="auto">
              <a:xfrm rot="878881">
                <a:off x="8096250" y="1130300"/>
                <a:ext cx="115888" cy="66675"/>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0" name="Oval 44"/>
              <xdr:cNvSpPr>
                <a:spLocks noChangeArrowheads="1"/>
              </xdr:cNvSpPr>
            </xdr:nvSpPr>
            <xdr:spPr bwMode="auto">
              <a:xfrm rot="-4198584" flipH="1" flipV="1">
                <a:off x="8138319" y="1340644"/>
                <a:ext cx="120650" cy="52388"/>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1" name="Oval 45"/>
              <xdr:cNvSpPr>
                <a:spLocks noChangeArrowheads="1"/>
              </xdr:cNvSpPr>
            </xdr:nvSpPr>
            <xdr:spPr bwMode="auto">
              <a:xfrm rot="20361658" flipH="1">
                <a:off x="7840663" y="1149350"/>
                <a:ext cx="115887" cy="53975"/>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2" name="Oval 46"/>
              <xdr:cNvSpPr>
                <a:spLocks noChangeArrowheads="1"/>
              </xdr:cNvSpPr>
            </xdr:nvSpPr>
            <xdr:spPr bwMode="auto">
              <a:xfrm rot="878881">
                <a:off x="6761163" y="619125"/>
                <a:ext cx="100012" cy="60325"/>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3" name="Oval 47"/>
              <xdr:cNvSpPr>
                <a:spLocks noChangeArrowheads="1"/>
              </xdr:cNvSpPr>
            </xdr:nvSpPr>
            <xdr:spPr bwMode="auto">
              <a:xfrm rot="20361658" flipH="1">
                <a:off x="6529388" y="635000"/>
                <a:ext cx="100012" cy="49213"/>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4" name="AutoShape 48"/>
              <xdr:cNvSpPr>
                <a:spLocks noChangeArrowheads="1"/>
              </xdr:cNvSpPr>
            </xdr:nvSpPr>
            <xdr:spPr bwMode="auto">
              <a:xfrm rot="6516693">
                <a:off x="7141369" y="799307"/>
                <a:ext cx="142875" cy="427037"/>
              </a:xfrm>
              <a:prstGeom prst="can">
                <a:avLst>
                  <a:gd name="adj" fmla="val 74722"/>
                </a:avLst>
              </a:prstGeom>
              <a:solidFill>
                <a:srgbClr val="4F81BD"/>
              </a:solidFill>
              <a:ln w="6350">
                <a:solidFill>
                  <a:srgbClr val="EEECE1"/>
                </a:solidFill>
                <a:round/>
                <a:headEnd/>
                <a:tailEnd/>
              </a:ln>
            </xdr:spPr>
          </xdr:sp>
          <xdr:sp macro="" textlink="">
            <xdr:nvSpPr>
              <xdr:cNvPr id="2212055" name="Oval 49"/>
              <xdr:cNvSpPr>
                <a:spLocks noChangeArrowheads="1"/>
              </xdr:cNvSpPr>
            </xdr:nvSpPr>
            <xdr:spPr bwMode="auto">
              <a:xfrm rot="1327166">
                <a:off x="7329488" y="1009650"/>
                <a:ext cx="100012" cy="125413"/>
              </a:xfrm>
              <a:prstGeom prst="ellipse">
                <a:avLst/>
              </a:prstGeom>
              <a:gradFill rotWithShape="1">
                <a:gsLst>
                  <a:gs pos="0">
                    <a:srgbClr val="FFCC00"/>
                  </a:gs>
                  <a:gs pos="100000">
                    <a:srgbClr val="CC6600"/>
                  </a:gs>
                </a:gsLst>
                <a:lin ang="540000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56" name="Freeform 53"/>
              <xdr:cNvSpPr>
                <a:spLocks/>
              </xdr:cNvSpPr>
            </xdr:nvSpPr>
            <xdr:spPr bwMode="auto">
              <a:xfrm>
                <a:off x="7189788" y="952500"/>
                <a:ext cx="71437" cy="141288"/>
              </a:xfrm>
              <a:custGeom>
                <a:avLst/>
                <a:gdLst>
                  <a:gd name="T0" fmla="*/ 2147483647 w 45"/>
                  <a:gd name="T1" fmla="*/ 2147483647 h 95"/>
                  <a:gd name="T2" fmla="*/ 2147483647 w 45"/>
                  <a:gd name="T3" fmla="*/ 2147483647 h 95"/>
                  <a:gd name="T4" fmla="*/ 2147483647 w 45"/>
                  <a:gd name="T5" fmla="*/ 2147483647 h 95"/>
                  <a:gd name="T6" fmla="*/ 2147483647 w 45"/>
                  <a:gd name="T7" fmla="*/ 2147483647 h 95"/>
                  <a:gd name="T8" fmla="*/ 2147483647 w 45"/>
                  <a:gd name="T9" fmla="*/ 0 h 95"/>
                  <a:gd name="T10" fmla="*/ 0 60000 65536"/>
                  <a:gd name="T11" fmla="*/ 0 60000 65536"/>
                  <a:gd name="T12" fmla="*/ 0 60000 65536"/>
                  <a:gd name="T13" fmla="*/ 0 60000 65536"/>
                  <a:gd name="T14" fmla="*/ 0 60000 65536"/>
                  <a:gd name="T15" fmla="*/ 0 w 45"/>
                  <a:gd name="T16" fmla="*/ 0 h 95"/>
                  <a:gd name="T17" fmla="*/ 45 w 45"/>
                  <a:gd name="T18" fmla="*/ 95 h 95"/>
                </a:gdLst>
                <a:ahLst/>
                <a:cxnLst>
                  <a:cxn ang="T10">
                    <a:pos x="T0" y="T1"/>
                  </a:cxn>
                  <a:cxn ang="T11">
                    <a:pos x="T2" y="T3"/>
                  </a:cxn>
                  <a:cxn ang="T12">
                    <a:pos x="T4" y="T5"/>
                  </a:cxn>
                  <a:cxn ang="T13">
                    <a:pos x="T6" y="T7"/>
                  </a:cxn>
                  <a:cxn ang="T14">
                    <a:pos x="T8" y="T9"/>
                  </a:cxn>
                </a:cxnLst>
                <a:rect l="T15" t="T16" r="T17" b="T18"/>
                <a:pathLst>
                  <a:path w="45" h="95">
                    <a:moveTo>
                      <a:pt x="24" y="95"/>
                    </a:moveTo>
                    <a:cubicBezTo>
                      <a:pt x="15" y="87"/>
                      <a:pt x="6" y="80"/>
                      <a:pt x="3" y="71"/>
                    </a:cubicBezTo>
                    <a:cubicBezTo>
                      <a:pt x="0" y="62"/>
                      <a:pt x="4" y="46"/>
                      <a:pt x="6" y="38"/>
                    </a:cubicBezTo>
                    <a:cubicBezTo>
                      <a:pt x="8" y="30"/>
                      <a:pt x="7" y="26"/>
                      <a:pt x="13" y="20"/>
                    </a:cubicBezTo>
                    <a:cubicBezTo>
                      <a:pt x="19" y="14"/>
                      <a:pt x="39" y="1"/>
                      <a:pt x="45" y="0"/>
                    </a:cubicBezTo>
                  </a:path>
                </a:pathLst>
              </a:custGeom>
              <a:noFill/>
              <a:ln w="12700" cap="flat" cmpd="sng">
                <a:pattFill prst="pct75">
                  <a:fgClr>
                    <a:srgbClr val="333333"/>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57" name="Freeform 54"/>
              <xdr:cNvSpPr>
                <a:spLocks/>
              </xdr:cNvSpPr>
            </xdr:nvSpPr>
            <xdr:spPr bwMode="auto">
              <a:xfrm>
                <a:off x="7208838" y="958850"/>
                <a:ext cx="71437" cy="141288"/>
              </a:xfrm>
              <a:custGeom>
                <a:avLst/>
                <a:gdLst>
                  <a:gd name="T0" fmla="*/ 2147483647 w 45"/>
                  <a:gd name="T1" fmla="*/ 2147483647 h 95"/>
                  <a:gd name="T2" fmla="*/ 2147483647 w 45"/>
                  <a:gd name="T3" fmla="*/ 2147483647 h 95"/>
                  <a:gd name="T4" fmla="*/ 2147483647 w 45"/>
                  <a:gd name="T5" fmla="*/ 2147483647 h 95"/>
                  <a:gd name="T6" fmla="*/ 2147483647 w 45"/>
                  <a:gd name="T7" fmla="*/ 2147483647 h 95"/>
                  <a:gd name="T8" fmla="*/ 2147483647 w 45"/>
                  <a:gd name="T9" fmla="*/ 0 h 95"/>
                  <a:gd name="T10" fmla="*/ 0 60000 65536"/>
                  <a:gd name="T11" fmla="*/ 0 60000 65536"/>
                  <a:gd name="T12" fmla="*/ 0 60000 65536"/>
                  <a:gd name="T13" fmla="*/ 0 60000 65536"/>
                  <a:gd name="T14" fmla="*/ 0 60000 65536"/>
                  <a:gd name="T15" fmla="*/ 0 w 45"/>
                  <a:gd name="T16" fmla="*/ 0 h 95"/>
                  <a:gd name="T17" fmla="*/ 45 w 45"/>
                  <a:gd name="T18" fmla="*/ 95 h 95"/>
                </a:gdLst>
                <a:ahLst/>
                <a:cxnLst>
                  <a:cxn ang="T10">
                    <a:pos x="T0" y="T1"/>
                  </a:cxn>
                  <a:cxn ang="T11">
                    <a:pos x="T2" y="T3"/>
                  </a:cxn>
                  <a:cxn ang="T12">
                    <a:pos x="T4" y="T5"/>
                  </a:cxn>
                  <a:cxn ang="T13">
                    <a:pos x="T6" y="T7"/>
                  </a:cxn>
                  <a:cxn ang="T14">
                    <a:pos x="T8" y="T9"/>
                  </a:cxn>
                </a:cxnLst>
                <a:rect l="T15" t="T16" r="T17" b="T18"/>
                <a:pathLst>
                  <a:path w="45" h="95">
                    <a:moveTo>
                      <a:pt x="24" y="95"/>
                    </a:moveTo>
                    <a:cubicBezTo>
                      <a:pt x="15" y="87"/>
                      <a:pt x="6" y="80"/>
                      <a:pt x="3" y="71"/>
                    </a:cubicBezTo>
                    <a:cubicBezTo>
                      <a:pt x="0" y="62"/>
                      <a:pt x="4" y="46"/>
                      <a:pt x="6" y="38"/>
                    </a:cubicBezTo>
                    <a:cubicBezTo>
                      <a:pt x="8" y="30"/>
                      <a:pt x="7" y="26"/>
                      <a:pt x="13" y="20"/>
                    </a:cubicBezTo>
                    <a:cubicBezTo>
                      <a:pt x="19" y="14"/>
                      <a:pt x="39" y="1"/>
                      <a:pt x="45" y="0"/>
                    </a:cubicBezTo>
                  </a:path>
                </a:pathLst>
              </a:custGeom>
              <a:noFill/>
              <a:ln w="12700" cap="flat" cmpd="sng">
                <a:pattFill prst="pct75">
                  <a:fgClr>
                    <a:srgbClr val="333333"/>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58" name="Freeform 55"/>
              <xdr:cNvSpPr>
                <a:spLocks/>
              </xdr:cNvSpPr>
            </xdr:nvSpPr>
            <xdr:spPr bwMode="auto">
              <a:xfrm>
                <a:off x="7170738" y="946150"/>
                <a:ext cx="71437" cy="141288"/>
              </a:xfrm>
              <a:custGeom>
                <a:avLst/>
                <a:gdLst>
                  <a:gd name="T0" fmla="*/ 2147483647 w 45"/>
                  <a:gd name="T1" fmla="*/ 2147483647 h 95"/>
                  <a:gd name="T2" fmla="*/ 2147483647 w 45"/>
                  <a:gd name="T3" fmla="*/ 2147483647 h 95"/>
                  <a:gd name="T4" fmla="*/ 2147483647 w 45"/>
                  <a:gd name="T5" fmla="*/ 2147483647 h 95"/>
                  <a:gd name="T6" fmla="*/ 2147483647 w 45"/>
                  <a:gd name="T7" fmla="*/ 2147483647 h 95"/>
                  <a:gd name="T8" fmla="*/ 2147483647 w 45"/>
                  <a:gd name="T9" fmla="*/ 0 h 95"/>
                  <a:gd name="T10" fmla="*/ 0 60000 65536"/>
                  <a:gd name="T11" fmla="*/ 0 60000 65536"/>
                  <a:gd name="T12" fmla="*/ 0 60000 65536"/>
                  <a:gd name="T13" fmla="*/ 0 60000 65536"/>
                  <a:gd name="T14" fmla="*/ 0 60000 65536"/>
                  <a:gd name="T15" fmla="*/ 0 w 45"/>
                  <a:gd name="T16" fmla="*/ 0 h 95"/>
                  <a:gd name="T17" fmla="*/ 45 w 45"/>
                  <a:gd name="T18" fmla="*/ 95 h 95"/>
                </a:gdLst>
                <a:ahLst/>
                <a:cxnLst>
                  <a:cxn ang="T10">
                    <a:pos x="T0" y="T1"/>
                  </a:cxn>
                  <a:cxn ang="T11">
                    <a:pos x="T2" y="T3"/>
                  </a:cxn>
                  <a:cxn ang="T12">
                    <a:pos x="T4" y="T5"/>
                  </a:cxn>
                  <a:cxn ang="T13">
                    <a:pos x="T6" y="T7"/>
                  </a:cxn>
                  <a:cxn ang="T14">
                    <a:pos x="T8" y="T9"/>
                  </a:cxn>
                </a:cxnLst>
                <a:rect l="T15" t="T16" r="T17" b="T18"/>
                <a:pathLst>
                  <a:path w="45" h="95">
                    <a:moveTo>
                      <a:pt x="24" y="95"/>
                    </a:moveTo>
                    <a:cubicBezTo>
                      <a:pt x="15" y="87"/>
                      <a:pt x="6" y="80"/>
                      <a:pt x="3" y="71"/>
                    </a:cubicBezTo>
                    <a:cubicBezTo>
                      <a:pt x="0" y="62"/>
                      <a:pt x="4" y="46"/>
                      <a:pt x="6" y="38"/>
                    </a:cubicBezTo>
                    <a:cubicBezTo>
                      <a:pt x="8" y="30"/>
                      <a:pt x="7" y="26"/>
                      <a:pt x="13" y="20"/>
                    </a:cubicBezTo>
                    <a:cubicBezTo>
                      <a:pt x="19" y="14"/>
                      <a:pt x="39" y="1"/>
                      <a:pt x="45" y="0"/>
                    </a:cubicBezTo>
                  </a:path>
                </a:pathLst>
              </a:custGeom>
              <a:noFill/>
              <a:ln w="12700" cap="flat" cmpd="sng">
                <a:pattFill prst="pct75">
                  <a:fgClr>
                    <a:srgbClr val="333333"/>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59" name="Rectangle 56"/>
              <xdr:cNvSpPr>
                <a:spLocks noChangeArrowheads="1"/>
              </xdr:cNvSpPr>
            </xdr:nvSpPr>
            <xdr:spPr bwMode="auto">
              <a:xfrm rot="20378503" flipH="1">
                <a:off x="8162925" y="1106488"/>
                <a:ext cx="111125" cy="1849437"/>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2212060" name="Group 57"/>
              <xdr:cNvGrpSpPr>
                <a:grpSpLocks/>
              </xdr:cNvGrpSpPr>
            </xdr:nvGrpSpPr>
            <xdr:grpSpPr bwMode="auto">
              <a:xfrm>
                <a:off x="6170593" y="2046289"/>
                <a:ext cx="1684331" cy="1393826"/>
                <a:chOff x="3887" y="1289"/>
                <a:chExt cx="1061" cy="878"/>
              </a:xfrm>
            </xdr:grpSpPr>
            <xdr:sp macro="" textlink="">
              <xdr:nvSpPr>
                <xdr:cNvPr id="2212160" name="Oval 58"/>
                <xdr:cNvSpPr>
                  <a:spLocks noChangeArrowheads="1"/>
                </xdr:cNvSpPr>
              </xdr:nvSpPr>
              <xdr:spPr bwMode="auto">
                <a:xfrm rot="878881">
                  <a:off x="4740" y="2125"/>
                  <a:ext cx="69" cy="42"/>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161" name="Oval 59"/>
                <xdr:cNvSpPr>
                  <a:spLocks noChangeArrowheads="1"/>
                </xdr:cNvSpPr>
              </xdr:nvSpPr>
              <xdr:spPr bwMode="auto">
                <a:xfrm rot="878881">
                  <a:off x="3941" y="1644"/>
                  <a:ext cx="60" cy="38"/>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2212162" name="Group 60"/>
                <xdr:cNvGrpSpPr>
                  <a:grpSpLocks/>
                </xdr:cNvGrpSpPr>
              </xdr:nvGrpSpPr>
              <xdr:grpSpPr bwMode="auto">
                <a:xfrm>
                  <a:off x="3955" y="1289"/>
                  <a:ext cx="993" cy="537"/>
                  <a:chOff x="3907" y="1492"/>
                  <a:chExt cx="993" cy="537"/>
                </a:xfrm>
              </xdr:grpSpPr>
              <xdr:sp macro="" textlink="">
                <xdr:nvSpPr>
                  <xdr:cNvPr id="2212175" name="Oval 61"/>
                  <xdr:cNvSpPr>
                    <a:spLocks noChangeArrowheads="1"/>
                  </xdr:cNvSpPr>
                </xdr:nvSpPr>
                <xdr:spPr bwMode="auto">
                  <a:xfrm rot="-3576361" flipH="1" flipV="1">
                    <a:off x="3953" y="1499"/>
                    <a:ext cx="44" cy="29"/>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176" name="Rectangle 62"/>
                  <xdr:cNvSpPr>
                    <a:spLocks noChangeArrowheads="1"/>
                  </xdr:cNvSpPr>
                </xdr:nvSpPr>
                <xdr:spPr bwMode="auto">
                  <a:xfrm rot="-3593207" flipH="1" flipV="1">
                    <a:off x="4382" y="1265"/>
                    <a:ext cx="44" cy="99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77" name="Oval 63"/>
                  <xdr:cNvSpPr>
                    <a:spLocks noChangeArrowheads="1"/>
                  </xdr:cNvSpPr>
                </xdr:nvSpPr>
                <xdr:spPr bwMode="auto">
                  <a:xfrm rot="-3576361" flipH="1" flipV="1">
                    <a:off x="4810" y="1991"/>
                    <a:ext cx="46" cy="29"/>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2212163" name="Group 64"/>
                <xdr:cNvGrpSpPr>
                  <a:grpSpLocks/>
                </xdr:cNvGrpSpPr>
              </xdr:nvGrpSpPr>
              <xdr:grpSpPr bwMode="auto">
                <a:xfrm>
                  <a:off x="3907" y="1459"/>
                  <a:ext cx="993" cy="537"/>
                  <a:chOff x="3907" y="1492"/>
                  <a:chExt cx="993" cy="537"/>
                </a:xfrm>
              </xdr:grpSpPr>
              <xdr:sp macro="" textlink="">
                <xdr:nvSpPr>
                  <xdr:cNvPr id="2212172" name="Oval 65"/>
                  <xdr:cNvSpPr>
                    <a:spLocks noChangeArrowheads="1"/>
                  </xdr:cNvSpPr>
                </xdr:nvSpPr>
                <xdr:spPr bwMode="auto">
                  <a:xfrm rot="-3576361" flipH="1" flipV="1">
                    <a:off x="3953" y="1499"/>
                    <a:ext cx="44" cy="29"/>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173" name="Rectangle 66"/>
                  <xdr:cNvSpPr>
                    <a:spLocks noChangeArrowheads="1"/>
                  </xdr:cNvSpPr>
                </xdr:nvSpPr>
                <xdr:spPr bwMode="auto">
                  <a:xfrm rot="-3593207" flipH="1" flipV="1">
                    <a:off x="4382" y="1265"/>
                    <a:ext cx="44" cy="99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74" name="Oval 67"/>
                  <xdr:cNvSpPr>
                    <a:spLocks noChangeArrowheads="1"/>
                  </xdr:cNvSpPr>
                </xdr:nvSpPr>
                <xdr:spPr bwMode="auto">
                  <a:xfrm rot="-3576361" flipH="1" flipV="1">
                    <a:off x="4810" y="1991"/>
                    <a:ext cx="46" cy="29"/>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2212164" name="Group 68"/>
                <xdr:cNvGrpSpPr>
                  <a:grpSpLocks/>
                </xdr:cNvGrpSpPr>
              </xdr:nvGrpSpPr>
              <xdr:grpSpPr bwMode="auto">
                <a:xfrm>
                  <a:off x="3934" y="1370"/>
                  <a:ext cx="993" cy="537"/>
                  <a:chOff x="3907" y="1492"/>
                  <a:chExt cx="993" cy="537"/>
                </a:xfrm>
              </xdr:grpSpPr>
              <xdr:sp macro="" textlink="">
                <xdr:nvSpPr>
                  <xdr:cNvPr id="2212169" name="Oval 69"/>
                  <xdr:cNvSpPr>
                    <a:spLocks noChangeArrowheads="1"/>
                  </xdr:cNvSpPr>
                </xdr:nvSpPr>
                <xdr:spPr bwMode="auto">
                  <a:xfrm rot="-3576361" flipH="1" flipV="1">
                    <a:off x="3953" y="1499"/>
                    <a:ext cx="44" cy="29"/>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170" name="Rectangle 70"/>
                  <xdr:cNvSpPr>
                    <a:spLocks noChangeArrowheads="1"/>
                  </xdr:cNvSpPr>
                </xdr:nvSpPr>
                <xdr:spPr bwMode="auto">
                  <a:xfrm rot="-3593207" flipH="1" flipV="1">
                    <a:off x="4382" y="1265"/>
                    <a:ext cx="44" cy="99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71" name="Oval 71"/>
                  <xdr:cNvSpPr>
                    <a:spLocks noChangeArrowheads="1"/>
                  </xdr:cNvSpPr>
                </xdr:nvSpPr>
                <xdr:spPr bwMode="auto">
                  <a:xfrm rot="-3576361" flipH="1" flipV="1">
                    <a:off x="4810" y="1991"/>
                    <a:ext cx="46" cy="29"/>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2212165" name="Group 72"/>
                <xdr:cNvGrpSpPr>
                  <a:grpSpLocks/>
                </xdr:cNvGrpSpPr>
              </xdr:nvGrpSpPr>
              <xdr:grpSpPr bwMode="auto">
                <a:xfrm>
                  <a:off x="3887" y="1545"/>
                  <a:ext cx="993" cy="537"/>
                  <a:chOff x="3907" y="1492"/>
                  <a:chExt cx="993" cy="537"/>
                </a:xfrm>
              </xdr:grpSpPr>
              <xdr:sp macro="" textlink="">
                <xdr:nvSpPr>
                  <xdr:cNvPr id="2212166" name="Oval 73"/>
                  <xdr:cNvSpPr>
                    <a:spLocks noChangeArrowheads="1"/>
                  </xdr:cNvSpPr>
                </xdr:nvSpPr>
                <xdr:spPr bwMode="auto">
                  <a:xfrm rot="-3576361" flipH="1" flipV="1">
                    <a:off x="3953" y="1499"/>
                    <a:ext cx="44" cy="29"/>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167" name="Rectangle 74"/>
                  <xdr:cNvSpPr>
                    <a:spLocks noChangeArrowheads="1"/>
                  </xdr:cNvSpPr>
                </xdr:nvSpPr>
                <xdr:spPr bwMode="auto">
                  <a:xfrm rot="-3593207" flipH="1" flipV="1">
                    <a:off x="4382" y="1265"/>
                    <a:ext cx="44" cy="99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68" name="Oval 75"/>
                  <xdr:cNvSpPr>
                    <a:spLocks noChangeArrowheads="1"/>
                  </xdr:cNvSpPr>
                </xdr:nvSpPr>
                <xdr:spPr bwMode="auto">
                  <a:xfrm rot="-3576361" flipH="1" flipV="1">
                    <a:off x="4810" y="1991"/>
                    <a:ext cx="46" cy="29"/>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sp macro="" textlink="">
            <xdr:nvSpPr>
              <xdr:cNvPr id="2212061" name="Rectangle 76"/>
              <xdr:cNvSpPr>
                <a:spLocks noChangeArrowheads="1"/>
              </xdr:cNvSpPr>
            </xdr:nvSpPr>
            <xdr:spPr bwMode="auto">
              <a:xfrm rot="20378503" flipH="1">
                <a:off x="6726238" y="622300"/>
                <a:ext cx="84137" cy="1136650"/>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62" name="Oval 77"/>
              <xdr:cNvSpPr>
                <a:spLocks noChangeArrowheads="1"/>
              </xdr:cNvSpPr>
            </xdr:nvSpPr>
            <xdr:spPr bwMode="auto">
              <a:xfrm rot="878881">
                <a:off x="1196975" y="4714875"/>
                <a:ext cx="122238" cy="73025"/>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2212063" name="Group 78"/>
              <xdr:cNvGrpSpPr>
                <a:grpSpLocks/>
              </xdr:cNvGrpSpPr>
            </xdr:nvGrpSpPr>
            <xdr:grpSpPr bwMode="auto">
              <a:xfrm>
                <a:off x="1508125" y="2266950"/>
                <a:ext cx="436563" cy="2530475"/>
                <a:chOff x="795" y="1633"/>
                <a:chExt cx="275" cy="1594"/>
              </a:xfrm>
            </xdr:grpSpPr>
            <xdr:sp macro="" textlink="">
              <xdr:nvSpPr>
                <xdr:cNvPr id="2212158" name="Rectangle 79"/>
                <xdr:cNvSpPr>
                  <a:spLocks noChangeArrowheads="1"/>
                </xdr:cNvSpPr>
              </xdr:nvSpPr>
              <xdr:spPr bwMode="auto">
                <a:xfrm rot="862035">
                  <a:off x="795" y="1633"/>
                  <a:ext cx="78" cy="1594"/>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59" name="Oval 80"/>
                <xdr:cNvSpPr>
                  <a:spLocks noChangeArrowheads="1"/>
                </xdr:cNvSpPr>
              </xdr:nvSpPr>
              <xdr:spPr bwMode="auto">
                <a:xfrm rot="878881">
                  <a:off x="989" y="1643"/>
                  <a:ext cx="81" cy="46"/>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nvGrpSpPr>
              <xdr:cNvPr id="2212064" name="Group 81"/>
              <xdr:cNvGrpSpPr>
                <a:grpSpLocks/>
              </xdr:cNvGrpSpPr>
            </xdr:nvGrpSpPr>
            <xdr:grpSpPr bwMode="auto">
              <a:xfrm rot="45565">
                <a:off x="2595563" y="3213101"/>
                <a:ext cx="815975" cy="2859090"/>
                <a:chOff x="2518" y="1042"/>
                <a:chExt cx="553" cy="1939"/>
              </a:xfrm>
            </xdr:grpSpPr>
            <xdr:sp macro="" textlink="">
              <xdr:nvSpPr>
                <xdr:cNvPr id="2212154" name="Oval 82"/>
                <xdr:cNvSpPr>
                  <a:spLocks noChangeArrowheads="1"/>
                </xdr:cNvSpPr>
              </xdr:nvSpPr>
              <xdr:spPr bwMode="auto">
                <a:xfrm rot="833316">
                  <a:off x="2518" y="2925"/>
                  <a:ext cx="96" cy="56"/>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2212155" name="Group 83"/>
                <xdr:cNvGrpSpPr>
                  <a:grpSpLocks/>
                </xdr:cNvGrpSpPr>
              </xdr:nvGrpSpPr>
              <xdr:grpSpPr bwMode="auto">
                <a:xfrm>
                  <a:off x="2747" y="1042"/>
                  <a:ext cx="324" cy="1936"/>
                  <a:chOff x="2747" y="1042"/>
                  <a:chExt cx="324" cy="1936"/>
                </a:xfrm>
              </xdr:grpSpPr>
              <xdr:sp macro="" textlink="">
                <xdr:nvSpPr>
                  <xdr:cNvPr id="2212156" name="Rectangle 84"/>
                  <xdr:cNvSpPr>
                    <a:spLocks noChangeArrowheads="1"/>
                  </xdr:cNvSpPr>
                </xdr:nvSpPr>
                <xdr:spPr bwMode="auto">
                  <a:xfrm rot="816470">
                    <a:off x="2747" y="1042"/>
                    <a:ext cx="97" cy="1936"/>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57" name="Oval 85"/>
                  <xdr:cNvSpPr>
                    <a:spLocks noChangeArrowheads="1"/>
                  </xdr:cNvSpPr>
                </xdr:nvSpPr>
                <xdr:spPr bwMode="auto">
                  <a:xfrm rot="833316">
                    <a:off x="2970" y="1050"/>
                    <a:ext cx="101" cy="56"/>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grpSp>
          </xdr:grpSp>
          <xdr:sp macro="" textlink="">
            <xdr:nvSpPr>
              <xdr:cNvPr id="2212065" name="Oval 86"/>
              <xdr:cNvSpPr>
                <a:spLocks noChangeArrowheads="1"/>
              </xdr:cNvSpPr>
            </xdr:nvSpPr>
            <xdr:spPr bwMode="auto">
              <a:xfrm rot="-3188134" flipH="1" flipV="1">
                <a:off x="1550194" y="2370931"/>
                <a:ext cx="128588" cy="66675"/>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66" name="Rectangle 87"/>
              <xdr:cNvSpPr>
                <a:spLocks noChangeArrowheads="1"/>
              </xdr:cNvSpPr>
            </xdr:nvSpPr>
            <xdr:spPr bwMode="auto">
              <a:xfrm rot="-3204979" flipH="1" flipV="1">
                <a:off x="2477294" y="1929606"/>
                <a:ext cx="130175" cy="232886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67" name="Oval 88"/>
              <xdr:cNvSpPr>
                <a:spLocks noChangeArrowheads="1"/>
              </xdr:cNvSpPr>
            </xdr:nvSpPr>
            <xdr:spPr bwMode="auto">
              <a:xfrm rot="-3188134" flipH="1" flipV="1">
                <a:off x="3405188" y="3746500"/>
                <a:ext cx="134937" cy="68263"/>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68" name="Oval 89"/>
              <xdr:cNvSpPr>
                <a:spLocks noChangeArrowheads="1"/>
              </xdr:cNvSpPr>
            </xdr:nvSpPr>
            <xdr:spPr bwMode="auto">
              <a:xfrm rot="20361658" flipH="1">
                <a:off x="2260600" y="4214813"/>
                <a:ext cx="120650" cy="60325"/>
              </a:xfrm>
              <a:prstGeom prst="ellipse">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69" name="Rectangle 90"/>
              <xdr:cNvSpPr>
                <a:spLocks noChangeArrowheads="1"/>
              </xdr:cNvSpPr>
            </xdr:nvSpPr>
            <xdr:spPr bwMode="auto">
              <a:xfrm rot="20378503" flipH="1">
                <a:off x="1905000" y="2257425"/>
                <a:ext cx="122238" cy="2055813"/>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70" name="Oval 91"/>
              <xdr:cNvSpPr>
                <a:spLocks noChangeArrowheads="1"/>
              </xdr:cNvSpPr>
            </xdr:nvSpPr>
            <xdr:spPr bwMode="auto">
              <a:xfrm rot="20361658" flipH="1">
                <a:off x="1547813" y="2298700"/>
                <a:ext cx="127000" cy="60325"/>
              </a:xfrm>
              <a:prstGeom prst="ellipse">
                <a:avLst/>
              </a:prstGeom>
              <a:gradFill rotWithShape="1">
                <a:gsLst>
                  <a:gs pos="0">
                    <a:srgbClr val="FFCC00"/>
                  </a:gs>
                  <a:gs pos="100000">
                    <a:srgbClr val="CC6600"/>
                  </a:gs>
                </a:gsLst>
                <a:path path="shape">
                  <a:fillToRect l="50000" t="50000" r="50000" b="50000"/>
                </a:path>
              </a:gra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2071" name="AutoShape 92"/>
              <xdr:cNvSpPr>
                <a:spLocks noChangeArrowheads="1"/>
              </xdr:cNvSpPr>
            </xdr:nvSpPr>
            <xdr:spPr bwMode="auto">
              <a:xfrm>
                <a:off x="2393950" y="3013075"/>
                <a:ext cx="60325" cy="66675"/>
              </a:xfrm>
              <a:prstGeom prst="octagon">
                <a:avLst>
                  <a:gd name="adj" fmla="val 29287"/>
                </a:avLst>
              </a:prstGeom>
              <a:solidFill>
                <a:srgbClr val="B2B2B2"/>
              </a:solidFill>
              <a:ln w="9525">
                <a:miter lim="800000"/>
                <a:headEnd/>
                <a:tailEnd/>
              </a:ln>
              <a:scene3d>
                <a:camera prst="legacyObliqueTopRight"/>
                <a:lightRig rig="legacyFlat3" dir="b"/>
              </a:scene3d>
              <a:sp3d prstMaterial="legacyMatte">
                <a:bevelT w="13500" h="13500" prst="angle"/>
                <a:bevelB w="13500" h="13500" prst="angle"/>
                <a:extrusionClr>
                  <a:srgbClr val="4D4D4D"/>
                </a:extrusionClr>
              </a:sp3d>
            </xdr:spPr>
          </xdr:sp>
          <xdr:sp macro="" textlink="">
            <xdr:nvSpPr>
              <xdr:cNvPr id="2212072" name="Line 93"/>
              <xdr:cNvSpPr>
                <a:spLocks noChangeShapeType="1"/>
              </xdr:cNvSpPr>
            </xdr:nvSpPr>
            <xdr:spPr bwMode="auto">
              <a:xfrm flipH="1">
                <a:off x="2381250" y="3048000"/>
                <a:ext cx="42863" cy="12700"/>
              </a:xfrm>
              <a:prstGeom prst="line">
                <a:avLst/>
              </a:prstGeom>
              <a:noFill/>
              <a:ln w="19050">
                <a:pattFill prst="pct75">
                  <a:fgClr>
                    <a:srgbClr val="333333"/>
                  </a:fgClr>
                  <a:bgClr>
                    <a:srgbClr val="FFFFFF"/>
                  </a:bgClr>
                </a:pattFill>
                <a:round/>
                <a:headEnd/>
                <a:tailEnd/>
              </a:ln>
              <a:extLst>
                <a:ext uri="{909E8E84-426E-40DD-AFC4-6F175D3DCCD1}">
                  <a14:hiddenFill xmlns:a14="http://schemas.microsoft.com/office/drawing/2010/main">
                    <a:noFill/>
                  </a14:hiddenFill>
                </a:ext>
              </a:extLst>
            </xdr:spPr>
          </xdr:sp>
          <xdr:sp macro="" textlink="">
            <xdr:nvSpPr>
              <xdr:cNvPr id="2212073" name="Line 101"/>
              <xdr:cNvSpPr>
                <a:spLocks noChangeShapeType="1"/>
              </xdr:cNvSpPr>
            </xdr:nvSpPr>
            <xdr:spPr bwMode="auto">
              <a:xfrm rot="-4288134">
                <a:off x="3248025" y="5767388"/>
                <a:ext cx="682625" cy="7175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074" name="Line 102"/>
              <xdr:cNvSpPr>
                <a:spLocks noChangeShapeType="1"/>
              </xdr:cNvSpPr>
            </xdr:nvSpPr>
            <xdr:spPr bwMode="auto">
              <a:xfrm>
                <a:off x="2520950" y="5749925"/>
                <a:ext cx="628650" cy="615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75" name="Line 103"/>
              <xdr:cNvSpPr>
                <a:spLocks noChangeShapeType="1"/>
              </xdr:cNvSpPr>
            </xdr:nvSpPr>
            <xdr:spPr bwMode="auto">
              <a:xfrm>
                <a:off x="2914650" y="4838700"/>
                <a:ext cx="1133475" cy="1063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6" name="Text Box 104"/>
              <xdr:cNvSpPr txBox="1">
                <a:spLocks noChangeArrowheads="1"/>
              </xdr:cNvSpPr>
            </xdr:nvSpPr>
            <xdr:spPr bwMode="auto">
              <a:xfrm rot="20071295">
                <a:off x="3081307" y="5932701"/>
                <a:ext cx="951683" cy="267387"/>
              </a:xfrm>
              <a:prstGeom prst="rect">
                <a:avLst/>
              </a:prstGeom>
              <a:noFill/>
              <a:ln w="9525">
                <a:noFill/>
                <a:miter lim="800000"/>
                <a:headEnd/>
                <a:tailEnd/>
              </a:ln>
            </xdr:spPr>
            <xdr:txBody>
              <a:bodyPr wrap="square">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pPr algn="ctr"/>
                <a:r>
                  <a:rPr lang="fr-FR"/>
                  <a:t>mind. 200 cm</a:t>
                </a:r>
                <a:endParaRPr lang="fr-FR">
                  <a:sym typeface="Symbol" pitchFamily="18" charset="2"/>
                </a:endParaRPr>
              </a:p>
            </xdr:txBody>
          </xdr:sp>
          <xdr:sp macro="" textlink="">
            <xdr:nvSpPr>
              <xdr:cNvPr id="2212077" name="Line 105"/>
              <xdr:cNvSpPr>
                <a:spLocks noChangeShapeType="1"/>
              </xdr:cNvSpPr>
            </xdr:nvSpPr>
            <xdr:spPr bwMode="auto">
              <a:xfrm>
                <a:off x="2905125" y="4200525"/>
                <a:ext cx="0" cy="628650"/>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sp macro="" textlink="">
            <xdr:nvSpPr>
              <xdr:cNvPr id="2212078" name="Rectangle 106"/>
              <xdr:cNvSpPr>
                <a:spLocks noChangeArrowheads="1"/>
              </xdr:cNvSpPr>
            </xdr:nvSpPr>
            <xdr:spPr bwMode="auto">
              <a:xfrm rot="20378503" flipH="1">
                <a:off x="3429000" y="3182938"/>
                <a:ext cx="158750" cy="2651125"/>
              </a:xfrm>
              <a:prstGeom prst="rect">
                <a:avLst/>
              </a:prstGeom>
              <a:gradFill rotWithShape="1">
                <a:gsLst>
                  <a:gs pos="0">
                    <a:srgbClr val="FFCC00"/>
                  </a:gs>
                  <a:gs pos="100000">
                    <a:srgbClr val="CC6600"/>
                  </a:gs>
                </a:gsLst>
                <a:lin ang="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079" name="Freeform 107"/>
              <xdr:cNvSpPr>
                <a:spLocks/>
              </xdr:cNvSpPr>
            </xdr:nvSpPr>
            <xdr:spPr bwMode="auto">
              <a:xfrm>
                <a:off x="2546350" y="957263"/>
                <a:ext cx="4729163" cy="2066925"/>
              </a:xfrm>
              <a:custGeom>
                <a:avLst/>
                <a:gdLst>
                  <a:gd name="T0" fmla="*/ 0 w 3118"/>
                  <a:gd name="T1" fmla="*/ 2147483647 h 1337"/>
                  <a:gd name="T2" fmla="*/ 2147483647 w 3118"/>
                  <a:gd name="T3" fmla="*/ 2147483647 h 1337"/>
                  <a:gd name="T4" fmla="*/ 2147483647 w 3118"/>
                  <a:gd name="T5" fmla="*/ 2147483647 h 1337"/>
                  <a:gd name="T6" fmla="*/ 2147483647 w 3118"/>
                  <a:gd name="T7" fmla="*/ 2147483647 h 1337"/>
                  <a:gd name="T8" fmla="*/ 2147483647 w 3118"/>
                  <a:gd name="T9" fmla="*/ 2147483647 h 1337"/>
                  <a:gd name="T10" fmla="*/ 2147483647 w 3118"/>
                  <a:gd name="T11" fmla="*/ 2147483647 h 1337"/>
                  <a:gd name="T12" fmla="*/ 0 60000 65536"/>
                  <a:gd name="T13" fmla="*/ 0 60000 65536"/>
                  <a:gd name="T14" fmla="*/ 0 60000 65536"/>
                  <a:gd name="T15" fmla="*/ 0 60000 65536"/>
                  <a:gd name="T16" fmla="*/ 0 60000 65536"/>
                  <a:gd name="T17" fmla="*/ 0 60000 65536"/>
                  <a:gd name="T18" fmla="*/ 0 w 3118"/>
                  <a:gd name="T19" fmla="*/ 0 h 1337"/>
                  <a:gd name="T20" fmla="*/ 3118 w 3118"/>
                  <a:gd name="T21" fmla="*/ 1337 h 1337"/>
                </a:gdLst>
                <a:ahLst/>
                <a:cxnLst>
                  <a:cxn ang="T12">
                    <a:pos x="T0" y="T1"/>
                  </a:cxn>
                  <a:cxn ang="T13">
                    <a:pos x="T2" y="T3"/>
                  </a:cxn>
                  <a:cxn ang="T14">
                    <a:pos x="T4" y="T5"/>
                  </a:cxn>
                  <a:cxn ang="T15">
                    <a:pos x="T6" y="T7"/>
                  </a:cxn>
                  <a:cxn ang="T16">
                    <a:pos x="T8" y="T9"/>
                  </a:cxn>
                  <a:cxn ang="T17">
                    <a:pos x="T10" y="T11"/>
                  </a:cxn>
                </a:cxnLst>
                <a:rect l="T18" t="T19" r="T20" b="T21"/>
                <a:pathLst>
                  <a:path w="3118" h="1337">
                    <a:moveTo>
                      <a:pt x="0" y="1337"/>
                    </a:moveTo>
                    <a:cubicBezTo>
                      <a:pt x="205" y="1290"/>
                      <a:pt x="858" y="1170"/>
                      <a:pt x="1227" y="1058"/>
                    </a:cubicBezTo>
                    <a:cubicBezTo>
                      <a:pt x="1596" y="946"/>
                      <a:pt x="1916" y="838"/>
                      <a:pt x="2217" y="666"/>
                    </a:cubicBezTo>
                    <a:cubicBezTo>
                      <a:pt x="2518" y="494"/>
                      <a:pt x="2891" y="137"/>
                      <a:pt x="3036" y="26"/>
                    </a:cubicBezTo>
                    <a:lnTo>
                      <a:pt x="3087" y="2"/>
                    </a:lnTo>
                    <a:cubicBezTo>
                      <a:pt x="3101" y="0"/>
                      <a:pt x="3112" y="9"/>
                      <a:pt x="3118" y="11"/>
                    </a:cubicBezTo>
                  </a:path>
                </a:pathLst>
              </a:custGeom>
              <a:noFill/>
              <a:ln w="12700" cmpd="sng">
                <a:pattFill prst="pct75">
                  <a:fgClr>
                    <a:srgbClr val="333333"/>
                  </a:fgClr>
                  <a:bgClr>
                    <a:srgbClr val="FFFFFF"/>
                  </a:bgClr>
                </a:patt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12080" name="Oval 108"/>
              <xdr:cNvSpPr>
                <a:spLocks noChangeArrowheads="1"/>
              </xdr:cNvSpPr>
            </xdr:nvSpPr>
            <xdr:spPr bwMode="auto">
              <a:xfrm>
                <a:off x="3284538" y="2822575"/>
                <a:ext cx="52387" cy="79375"/>
              </a:xfrm>
              <a:prstGeom prst="ellipse">
                <a:avLst/>
              </a:prstGeom>
              <a:solidFill>
                <a:srgbClr val="4F81BD"/>
              </a:solidFill>
              <a:ln w="9525">
                <a:round/>
                <a:headEnd/>
                <a:tailEnd/>
              </a:ln>
              <a:scene3d>
                <a:camera prst="legacyObliqueTopRight"/>
                <a:lightRig rig="legacyFlat3" dir="b"/>
              </a:scene3d>
              <a:sp3d extrusionH="23800" prstMaterial="legacyMatte">
                <a:bevelT w="13500" h="13500" prst="angle"/>
                <a:bevelB w="13500" h="13500" prst="angle"/>
                <a:extrusionClr>
                  <a:srgbClr val="4D4D4D"/>
                </a:extrusionClr>
              </a:sp3d>
            </xdr:spPr>
          </xdr:sp>
          <xdr:grpSp>
            <xdr:nvGrpSpPr>
              <xdr:cNvPr id="2212081" name="Group 109"/>
              <xdr:cNvGrpSpPr>
                <a:grpSpLocks/>
              </xdr:cNvGrpSpPr>
            </xdr:nvGrpSpPr>
            <xdr:grpSpPr bwMode="auto">
              <a:xfrm>
                <a:off x="2533658" y="2841721"/>
                <a:ext cx="779466" cy="204795"/>
                <a:chOff x="1596" y="1792"/>
                <a:chExt cx="491" cy="129"/>
              </a:xfrm>
            </xdr:grpSpPr>
            <xdr:sp macro="" textlink="">
              <xdr:nvSpPr>
                <xdr:cNvPr id="2212120" name="Freeform 110"/>
                <xdr:cNvSpPr>
                  <a:spLocks/>
                </xdr:cNvSpPr>
              </xdr:nvSpPr>
              <xdr:spPr bwMode="auto">
                <a:xfrm rot="-639971">
                  <a:off x="1851" y="1831"/>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1" name="Freeform 111"/>
                <xdr:cNvSpPr>
                  <a:spLocks/>
                </xdr:cNvSpPr>
              </xdr:nvSpPr>
              <xdr:spPr bwMode="auto">
                <a:xfrm rot="-639971">
                  <a:off x="1825" y="1835"/>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2" name="Freeform 112"/>
                <xdr:cNvSpPr>
                  <a:spLocks/>
                </xdr:cNvSpPr>
              </xdr:nvSpPr>
              <xdr:spPr bwMode="auto">
                <a:xfrm rot="-639971">
                  <a:off x="1799" y="1840"/>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3" name="Freeform 113"/>
                <xdr:cNvSpPr>
                  <a:spLocks/>
                </xdr:cNvSpPr>
              </xdr:nvSpPr>
              <xdr:spPr bwMode="auto">
                <a:xfrm rot="-639971">
                  <a:off x="1773" y="1845"/>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4" name="Freeform 114"/>
                <xdr:cNvSpPr>
                  <a:spLocks/>
                </xdr:cNvSpPr>
              </xdr:nvSpPr>
              <xdr:spPr bwMode="auto">
                <a:xfrm rot="-639971">
                  <a:off x="1838" y="1833"/>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5" name="Freeform 115"/>
                <xdr:cNvSpPr>
                  <a:spLocks/>
                </xdr:cNvSpPr>
              </xdr:nvSpPr>
              <xdr:spPr bwMode="auto">
                <a:xfrm rot="-639971">
                  <a:off x="1811" y="1838"/>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6" name="Freeform 116"/>
                <xdr:cNvSpPr>
                  <a:spLocks/>
                </xdr:cNvSpPr>
              </xdr:nvSpPr>
              <xdr:spPr bwMode="auto">
                <a:xfrm rot="-639971">
                  <a:off x="1786" y="1843"/>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7" name="Freeform 117"/>
                <xdr:cNvSpPr>
                  <a:spLocks/>
                </xdr:cNvSpPr>
              </xdr:nvSpPr>
              <xdr:spPr bwMode="auto">
                <a:xfrm rot="-639971">
                  <a:off x="1760" y="1848"/>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8" name="Freeform 118"/>
                <xdr:cNvSpPr>
                  <a:spLocks/>
                </xdr:cNvSpPr>
              </xdr:nvSpPr>
              <xdr:spPr bwMode="auto">
                <a:xfrm rot="-639971">
                  <a:off x="1747" y="1850"/>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29" name="Freeform 119"/>
                <xdr:cNvSpPr>
                  <a:spLocks/>
                </xdr:cNvSpPr>
              </xdr:nvSpPr>
              <xdr:spPr bwMode="auto">
                <a:xfrm rot="-639971">
                  <a:off x="1721" y="1855"/>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0" name="Freeform 120"/>
                <xdr:cNvSpPr>
                  <a:spLocks/>
                </xdr:cNvSpPr>
              </xdr:nvSpPr>
              <xdr:spPr bwMode="auto">
                <a:xfrm rot="-639971">
                  <a:off x="1695" y="1860"/>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1" name="Freeform 121"/>
                <xdr:cNvSpPr>
                  <a:spLocks/>
                </xdr:cNvSpPr>
              </xdr:nvSpPr>
              <xdr:spPr bwMode="auto">
                <a:xfrm rot="-639971">
                  <a:off x="1670" y="1865"/>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2" name="Freeform 122"/>
                <xdr:cNvSpPr>
                  <a:spLocks/>
                </xdr:cNvSpPr>
              </xdr:nvSpPr>
              <xdr:spPr bwMode="auto">
                <a:xfrm rot="-639971">
                  <a:off x="1734" y="1853"/>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3" name="Freeform 123"/>
                <xdr:cNvSpPr>
                  <a:spLocks/>
                </xdr:cNvSpPr>
              </xdr:nvSpPr>
              <xdr:spPr bwMode="auto">
                <a:xfrm rot="-639971">
                  <a:off x="1708" y="1857"/>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4" name="Freeform 124"/>
                <xdr:cNvSpPr>
                  <a:spLocks/>
                </xdr:cNvSpPr>
              </xdr:nvSpPr>
              <xdr:spPr bwMode="auto">
                <a:xfrm rot="-639971">
                  <a:off x="1683" y="1862"/>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5" name="Freeform 125"/>
                <xdr:cNvSpPr>
                  <a:spLocks/>
                </xdr:cNvSpPr>
              </xdr:nvSpPr>
              <xdr:spPr bwMode="auto">
                <a:xfrm rot="-639971">
                  <a:off x="1656" y="1867"/>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6" name="Freeform 126"/>
                <xdr:cNvSpPr>
                  <a:spLocks/>
                </xdr:cNvSpPr>
              </xdr:nvSpPr>
              <xdr:spPr bwMode="auto">
                <a:xfrm rot="-639971">
                  <a:off x="2057" y="1792"/>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7" name="Freeform 127"/>
                <xdr:cNvSpPr>
                  <a:spLocks/>
                </xdr:cNvSpPr>
              </xdr:nvSpPr>
              <xdr:spPr bwMode="auto">
                <a:xfrm rot="-639971">
                  <a:off x="2031" y="1797"/>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8" name="Freeform 128"/>
                <xdr:cNvSpPr>
                  <a:spLocks/>
                </xdr:cNvSpPr>
              </xdr:nvSpPr>
              <xdr:spPr bwMode="auto">
                <a:xfrm rot="-639971">
                  <a:off x="2006" y="1801"/>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39" name="Freeform 129"/>
                <xdr:cNvSpPr>
                  <a:spLocks/>
                </xdr:cNvSpPr>
              </xdr:nvSpPr>
              <xdr:spPr bwMode="auto">
                <a:xfrm rot="-639971">
                  <a:off x="1980" y="1806"/>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0" name="Freeform 130"/>
                <xdr:cNvSpPr>
                  <a:spLocks/>
                </xdr:cNvSpPr>
              </xdr:nvSpPr>
              <xdr:spPr bwMode="auto">
                <a:xfrm rot="-639971">
                  <a:off x="2044" y="1794"/>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1" name="Freeform 131"/>
                <xdr:cNvSpPr>
                  <a:spLocks/>
                </xdr:cNvSpPr>
              </xdr:nvSpPr>
              <xdr:spPr bwMode="auto">
                <a:xfrm rot="-639971">
                  <a:off x="2019" y="1799"/>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2" name="Freeform 132"/>
                <xdr:cNvSpPr>
                  <a:spLocks/>
                </xdr:cNvSpPr>
              </xdr:nvSpPr>
              <xdr:spPr bwMode="auto">
                <a:xfrm rot="-639971">
                  <a:off x="1993" y="1804"/>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3" name="Freeform 133"/>
                <xdr:cNvSpPr>
                  <a:spLocks/>
                </xdr:cNvSpPr>
              </xdr:nvSpPr>
              <xdr:spPr bwMode="auto">
                <a:xfrm rot="-639971">
                  <a:off x="1967" y="1809"/>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4" name="Freeform 134"/>
                <xdr:cNvSpPr>
                  <a:spLocks/>
                </xdr:cNvSpPr>
              </xdr:nvSpPr>
              <xdr:spPr bwMode="auto">
                <a:xfrm rot="-639971">
                  <a:off x="1954" y="1811"/>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5" name="Freeform 135"/>
                <xdr:cNvSpPr>
                  <a:spLocks/>
                </xdr:cNvSpPr>
              </xdr:nvSpPr>
              <xdr:spPr bwMode="auto">
                <a:xfrm rot="-639971">
                  <a:off x="1928" y="1816"/>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6" name="Freeform 136"/>
                <xdr:cNvSpPr>
                  <a:spLocks/>
                </xdr:cNvSpPr>
              </xdr:nvSpPr>
              <xdr:spPr bwMode="auto">
                <a:xfrm rot="-639971">
                  <a:off x="1903" y="1821"/>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7" name="Freeform 137"/>
                <xdr:cNvSpPr>
                  <a:spLocks/>
                </xdr:cNvSpPr>
              </xdr:nvSpPr>
              <xdr:spPr bwMode="auto">
                <a:xfrm rot="-639971">
                  <a:off x="1876" y="1826"/>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8" name="Freeform 138"/>
                <xdr:cNvSpPr>
                  <a:spLocks/>
                </xdr:cNvSpPr>
              </xdr:nvSpPr>
              <xdr:spPr bwMode="auto">
                <a:xfrm rot="-639971">
                  <a:off x="1941" y="1814"/>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49" name="Freeform 139"/>
                <xdr:cNvSpPr>
                  <a:spLocks/>
                </xdr:cNvSpPr>
              </xdr:nvSpPr>
              <xdr:spPr bwMode="auto">
                <a:xfrm rot="-639971">
                  <a:off x="1915" y="1818"/>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50" name="Freeform 140"/>
                <xdr:cNvSpPr>
                  <a:spLocks/>
                </xdr:cNvSpPr>
              </xdr:nvSpPr>
              <xdr:spPr bwMode="auto">
                <a:xfrm rot="-639971">
                  <a:off x="1889" y="1823"/>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51" name="Freeform 141"/>
                <xdr:cNvSpPr>
                  <a:spLocks/>
                </xdr:cNvSpPr>
              </xdr:nvSpPr>
              <xdr:spPr bwMode="auto">
                <a:xfrm rot="-639971">
                  <a:off x="1863" y="1828"/>
                  <a:ext cx="30" cy="41"/>
                </a:xfrm>
                <a:custGeom>
                  <a:avLst/>
                  <a:gdLst>
                    <a:gd name="T0" fmla="*/ 1 w 30"/>
                    <a:gd name="T1" fmla="*/ 2147483647 h 26"/>
                    <a:gd name="T2" fmla="*/ 11 w 30"/>
                    <a:gd name="T3" fmla="*/ 2147483647 h 26"/>
                    <a:gd name="T4" fmla="*/ 24 w 30"/>
                    <a:gd name="T5" fmla="*/ 2147483647 h 26"/>
                    <a:gd name="T6" fmla="*/ 28 w 30"/>
                    <a:gd name="T7" fmla="*/ 2147483647 h 26"/>
                    <a:gd name="T8" fmla="*/ 11 w 30"/>
                    <a:gd name="T9" fmla="*/ 0 h 26"/>
                    <a:gd name="T10" fmla="*/ 0 w 30"/>
                    <a:gd name="T11" fmla="*/ 2147483647 h 26"/>
                    <a:gd name="T12" fmla="*/ 0 60000 65536"/>
                    <a:gd name="T13" fmla="*/ 0 60000 65536"/>
                    <a:gd name="T14" fmla="*/ 0 60000 65536"/>
                    <a:gd name="T15" fmla="*/ 0 60000 65536"/>
                    <a:gd name="T16" fmla="*/ 0 60000 65536"/>
                    <a:gd name="T17" fmla="*/ 0 60000 65536"/>
                    <a:gd name="T18" fmla="*/ 0 w 30"/>
                    <a:gd name="T19" fmla="*/ 0 h 26"/>
                    <a:gd name="T20" fmla="*/ 30 w 30"/>
                    <a:gd name="T21" fmla="*/ 26 h 26"/>
                  </a:gdLst>
                  <a:ahLst/>
                  <a:cxnLst>
                    <a:cxn ang="T12">
                      <a:pos x="T0" y="T1"/>
                    </a:cxn>
                    <a:cxn ang="T13">
                      <a:pos x="T2" y="T3"/>
                    </a:cxn>
                    <a:cxn ang="T14">
                      <a:pos x="T4" y="T5"/>
                    </a:cxn>
                    <a:cxn ang="T15">
                      <a:pos x="T6" y="T7"/>
                    </a:cxn>
                    <a:cxn ang="T16">
                      <a:pos x="T8" y="T9"/>
                    </a:cxn>
                    <a:cxn ang="T17">
                      <a:pos x="T10" y="T11"/>
                    </a:cxn>
                  </a:cxnLst>
                  <a:rect l="T18" t="T19" r="T20" b="T21"/>
                  <a:pathLst>
                    <a:path w="30" h="26">
                      <a:moveTo>
                        <a:pt x="1" y="21"/>
                      </a:moveTo>
                      <a:cubicBezTo>
                        <a:pt x="3" y="22"/>
                        <a:pt x="7" y="26"/>
                        <a:pt x="11" y="26"/>
                      </a:cubicBezTo>
                      <a:cubicBezTo>
                        <a:pt x="15" y="26"/>
                        <a:pt x="21" y="26"/>
                        <a:pt x="24" y="23"/>
                      </a:cubicBezTo>
                      <a:cubicBezTo>
                        <a:pt x="27" y="20"/>
                        <a:pt x="30" y="12"/>
                        <a:pt x="28" y="9"/>
                      </a:cubicBezTo>
                      <a:cubicBezTo>
                        <a:pt x="25" y="5"/>
                        <a:pt x="16" y="0"/>
                        <a:pt x="11" y="0"/>
                      </a:cubicBezTo>
                      <a:cubicBezTo>
                        <a:pt x="6" y="0"/>
                        <a:pt x="2" y="10"/>
                        <a:pt x="0" y="12"/>
                      </a:cubicBezTo>
                    </a:path>
                  </a:pathLst>
                </a:custGeom>
                <a:noFill/>
                <a:ln w="9525">
                  <a:solidFill>
                    <a:srgbClr val="EEECE1"/>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52" name="Oval 142"/>
                <xdr:cNvSpPr>
                  <a:spLocks noChangeArrowheads="1"/>
                </xdr:cNvSpPr>
              </xdr:nvSpPr>
              <xdr:spPr bwMode="auto">
                <a:xfrm rot="-1735585">
                  <a:off x="1623" y="1871"/>
                  <a:ext cx="33" cy="50"/>
                </a:xfrm>
                <a:prstGeom prst="ellipse">
                  <a:avLst/>
                </a:prstGeom>
                <a:solidFill>
                  <a:srgbClr val="4F81BD"/>
                </a:solidFill>
                <a:ln w="9525">
                  <a:round/>
                  <a:headEnd/>
                  <a:tailEnd/>
                </a:ln>
                <a:scene3d>
                  <a:camera prst="legacyObliqueTopRight"/>
                  <a:lightRig rig="legacyFlat3" dir="b"/>
                </a:scene3d>
                <a:sp3d extrusionH="23800" prstMaterial="legacyMatte">
                  <a:bevelT w="13500" h="13500" prst="angle"/>
                  <a:bevelB w="13500" h="13500" prst="angle"/>
                  <a:extrusionClr>
                    <a:srgbClr val="4D4D4D"/>
                  </a:extrusionClr>
                </a:sp3d>
              </xdr:spPr>
            </xdr:sp>
            <xdr:sp macro="" textlink="">
              <xdr:nvSpPr>
                <xdr:cNvPr id="2212153" name="Line 143"/>
                <xdr:cNvSpPr>
                  <a:spLocks noChangeShapeType="1"/>
                </xdr:cNvSpPr>
              </xdr:nvSpPr>
              <xdr:spPr bwMode="auto">
                <a:xfrm flipH="1">
                  <a:off x="1596" y="1896"/>
                  <a:ext cx="46" cy="8"/>
                </a:xfrm>
                <a:prstGeom prst="line">
                  <a:avLst/>
                </a:prstGeom>
                <a:noFill/>
                <a:ln w="12700">
                  <a:pattFill prst="pct75">
                    <a:fgClr>
                      <a:srgbClr val="333333"/>
                    </a:fgClr>
                    <a:bgClr>
                      <a:srgbClr val="FFFFFF"/>
                    </a:bgClr>
                  </a:pattFill>
                  <a:round/>
                  <a:headEnd/>
                  <a:tailEnd/>
                </a:ln>
                <a:extLst>
                  <a:ext uri="{909E8E84-426E-40DD-AFC4-6F175D3DCCD1}">
                    <a14:hiddenFill xmlns:a14="http://schemas.microsoft.com/office/drawing/2010/main">
                      <a:noFill/>
                    </a14:hiddenFill>
                  </a:ext>
                </a:extLst>
              </xdr:spPr>
            </xdr:sp>
          </xdr:grpSp>
          <xdr:sp macro="" textlink="">
            <xdr:nvSpPr>
              <xdr:cNvPr id="2212082" name="Line 145"/>
              <xdr:cNvSpPr>
                <a:spLocks noChangeShapeType="1"/>
              </xdr:cNvSpPr>
            </xdr:nvSpPr>
            <xdr:spPr bwMode="auto">
              <a:xfrm>
                <a:off x="3516313" y="2974975"/>
                <a:ext cx="106362" cy="908050"/>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grpSp>
            <xdr:nvGrpSpPr>
              <xdr:cNvPr id="2212083" name="Group 146"/>
              <xdr:cNvGrpSpPr>
                <a:grpSpLocks/>
              </xdr:cNvGrpSpPr>
            </xdr:nvGrpSpPr>
            <xdr:grpSpPr bwMode="auto">
              <a:xfrm>
                <a:off x="3300413" y="3117850"/>
                <a:ext cx="328612" cy="111125"/>
                <a:chOff x="2079" y="1964"/>
                <a:chExt cx="207" cy="70"/>
              </a:xfrm>
            </xdr:grpSpPr>
            <xdr:sp macro="" textlink="">
              <xdr:nvSpPr>
                <xdr:cNvPr id="2212117" name="Freeform 147"/>
                <xdr:cNvSpPr>
                  <a:spLocks/>
                </xdr:cNvSpPr>
              </xdr:nvSpPr>
              <xdr:spPr bwMode="auto">
                <a:xfrm>
                  <a:off x="2079" y="1964"/>
                  <a:ext cx="207" cy="64"/>
                </a:xfrm>
                <a:custGeom>
                  <a:avLst/>
                  <a:gdLst>
                    <a:gd name="T0" fmla="*/ 0 w 207"/>
                    <a:gd name="T1" fmla="*/ 0 h 64"/>
                    <a:gd name="T2" fmla="*/ 30 w 207"/>
                    <a:gd name="T3" fmla="*/ 33 h 64"/>
                    <a:gd name="T4" fmla="*/ 66 w 207"/>
                    <a:gd name="T5" fmla="*/ 54 h 64"/>
                    <a:gd name="T6" fmla="*/ 137 w 207"/>
                    <a:gd name="T7" fmla="*/ 63 h 64"/>
                    <a:gd name="T8" fmla="*/ 207 w 207"/>
                    <a:gd name="T9" fmla="*/ 46 h 64"/>
                    <a:gd name="T10" fmla="*/ 0 60000 65536"/>
                    <a:gd name="T11" fmla="*/ 0 60000 65536"/>
                    <a:gd name="T12" fmla="*/ 0 60000 65536"/>
                    <a:gd name="T13" fmla="*/ 0 60000 65536"/>
                    <a:gd name="T14" fmla="*/ 0 60000 65536"/>
                    <a:gd name="T15" fmla="*/ 0 w 207"/>
                    <a:gd name="T16" fmla="*/ 0 h 64"/>
                    <a:gd name="T17" fmla="*/ 207 w 207"/>
                    <a:gd name="T18" fmla="*/ 64 h 64"/>
                  </a:gdLst>
                  <a:ahLst/>
                  <a:cxnLst>
                    <a:cxn ang="T10">
                      <a:pos x="T0" y="T1"/>
                    </a:cxn>
                    <a:cxn ang="T11">
                      <a:pos x="T2" y="T3"/>
                    </a:cxn>
                    <a:cxn ang="T12">
                      <a:pos x="T4" y="T5"/>
                    </a:cxn>
                    <a:cxn ang="T13">
                      <a:pos x="T6" y="T7"/>
                    </a:cxn>
                    <a:cxn ang="T14">
                      <a:pos x="T8" y="T9"/>
                    </a:cxn>
                  </a:cxnLst>
                  <a:rect l="T15" t="T16" r="T17" b="T18"/>
                  <a:pathLst>
                    <a:path w="207" h="64">
                      <a:moveTo>
                        <a:pt x="0" y="0"/>
                      </a:moveTo>
                      <a:cubicBezTo>
                        <a:pt x="9" y="12"/>
                        <a:pt x="19" y="24"/>
                        <a:pt x="30" y="33"/>
                      </a:cubicBezTo>
                      <a:cubicBezTo>
                        <a:pt x="41" y="42"/>
                        <a:pt x="48" y="49"/>
                        <a:pt x="66" y="54"/>
                      </a:cubicBezTo>
                      <a:cubicBezTo>
                        <a:pt x="84" y="59"/>
                        <a:pt x="114" y="64"/>
                        <a:pt x="137" y="63"/>
                      </a:cubicBezTo>
                      <a:cubicBezTo>
                        <a:pt x="160" y="62"/>
                        <a:pt x="183" y="54"/>
                        <a:pt x="207" y="46"/>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2118" name="AutoShape 148"/>
                <xdr:cNvSpPr>
                  <a:spLocks noChangeArrowheads="1"/>
                </xdr:cNvSpPr>
              </xdr:nvSpPr>
              <xdr:spPr bwMode="auto">
                <a:xfrm rot="7957587">
                  <a:off x="2095" y="1975"/>
                  <a:ext cx="27" cy="45"/>
                </a:xfrm>
                <a:prstGeom prst="triangle">
                  <a:avLst>
                    <a:gd name="adj" fmla="val 50000"/>
                  </a:avLst>
                </a:prstGeom>
                <a:solidFill>
                  <a:srgbClr val="3333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12119" name="AutoShape 149"/>
                <xdr:cNvSpPr>
                  <a:spLocks noChangeArrowheads="1"/>
                </xdr:cNvSpPr>
              </xdr:nvSpPr>
              <xdr:spPr bwMode="auto">
                <a:xfrm rot="-6039510">
                  <a:off x="2242" y="1998"/>
                  <a:ext cx="27" cy="45"/>
                </a:xfrm>
                <a:prstGeom prst="triangle">
                  <a:avLst>
                    <a:gd name="adj" fmla="val 50000"/>
                  </a:avLst>
                </a:prstGeom>
                <a:solidFill>
                  <a:srgbClr val="333333"/>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904" name="Text Box 150"/>
              <xdr:cNvSpPr txBox="1">
                <a:spLocks noChangeArrowheads="1"/>
              </xdr:cNvSpPr>
            </xdr:nvSpPr>
            <xdr:spPr bwMode="auto">
              <a:xfrm rot="-942153">
                <a:off x="3547631" y="3010543"/>
                <a:ext cx="371156" cy="248288"/>
              </a:xfrm>
              <a:prstGeom prst="rect">
                <a:avLst/>
              </a:prstGeom>
              <a:noFill/>
              <a:ln w="9525">
                <a:noFill/>
                <a:miter lim="800000"/>
                <a:headEnd/>
                <a:tailEnd/>
              </a:ln>
            </xdr:spPr>
            <xdr:txBody>
              <a:bodyPr wrap="square">
                <a:sp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a:t>45</a:t>
                </a:r>
                <a:r>
                  <a:rPr lang="fr-FR" baseline="30000"/>
                  <a:t>0</a:t>
                </a:r>
                <a:endParaRPr lang="fr-FR" baseline="30000">
                  <a:sym typeface="Symbol" pitchFamily="18" charset="2"/>
                </a:endParaRPr>
              </a:p>
            </xdr:txBody>
          </xdr:sp>
          <xdr:sp macro="" textlink="">
            <xdr:nvSpPr>
              <xdr:cNvPr id="2212085" name="Line 152"/>
              <xdr:cNvSpPr>
                <a:spLocks noChangeShapeType="1"/>
              </xdr:cNvSpPr>
            </xdr:nvSpPr>
            <xdr:spPr bwMode="auto">
              <a:xfrm flipH="1">
                <a:off x="5267325" y="1885950"/>
                <a:ext cx="465138" cy="1333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06" name="Text Box 153"/>
              <xdr:cNvSpPr txBox="1">
                <a:spLocks noChangeArrowheads="1"/>
              </xdr:cNvSpPr>
            </xdr:nvSpPr>
            <xdr:spPr bwMode="auto">
              <a:xfrm>
                <a:off x="5070324" y="1606761"/>
                <a:ext cx="894582" cy="229189"/>
              </a:xfrm>
              <a:prstGeom prst="rect">
                <a:avLst/>
              </a:prstGeom>
              <a:solidFill>
                <a:schemeClr val="bg1"/>
              </a:solidFill>
              <a:ln w="9525">
                <a:noFill/>
                <a:miter lim="800000"/>
                <a:headEnd/>
                <a:tailEnd/>
              </a:ln>
            </xdr:spPr>
            <xdr:txBody>
              <a:bodyPr wrap="square" lIns="36000" tIns="36000" rIns="36000" bIns="36000">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a:t>V </a:t>
                </a:r>
                <a:r>
                  <a:rPr lang="fr-FR" baseline="-25000"/>
                  <a:t>max </a:t>
                </a:r>
                <a:r>
                  <a:rPr lang="fr-FR" baseline="0"/>
                  <a:t>=</a:t>
                </a:r>
                <a:r>
                  <a:rPr lang="fr-FR"/>
                  <a:t> 7 m/s</a:t>
                </a:r>
                <a:endParaRPr lang="fr-FR" baseline="-25000"/>
              </a:p>
            </xdr:txBody>
          </xdr:sp>
          <xdr:grpSp>
            <xdr:nvGrpSpPr>
              <xdr:cNvPr id="2212087" name="Group 19"/>
              <xdr:cNvGrpSpPr>
                <a:grpSpLocks/>
              </xdr:cNvGrpSpPr>
            </xdr:nvGrpSpPr>
            <xdr:grpSpPr bwMode="auto">
              <a:xfrm>
                <a:off x="5624501" y="1978033"/>
                <a:ext cx="471486" cy="1079504"/>
                <a:chOff x="3543" y="1246"/>
                <a:chExt cx="297" cy="680"/>
              </a:xfrm>
            </xdr:grpSpPr>
            <xdr:sp macro="" textlink="">
              <xdr:nvSpPr>
                <xdr:cNvPr id="2212108" name="Oval 20"/>
                <xdr:cNvSpPr>
                  <a:spLocks noChangeArrowheads="1"/>
                </xdr:cNvSpPr>
              </xdr:nvSpPr>
              <xdr:spPr bwMode="auto">
                <a:xfrm>
                  <a:off x="3697" y="1843"/>
                  <a:ext cx="143" cy="83"/>
                </a:xfrm>
                <a:prstGeom prst="ellipse">
                  <a:avLst/>
                </a:prstGeom>
                <a:gradFill rotWithShape="1">
                  <a:gsLst>
                    <a:gs pos="0">
                      <a:srgbClr val="9999FF"/>
                    </a:gs>
                    <a:gs pos="100000">
                      <a:srgbClr val="CCCCFF"/>
                    </a:gs>
                  </a:gsLst>
                  <a:lin ang="2700000" scaled="1"/>
                </a:gradFill>
                <a:ln w="9525">
                  <a:round/>
                  <a:headEnd/>
                  <a:tailEnd/>
                </a:ln>
                <a:scene3d>
                  <a:camera prst="legacyPerspectiveBottom"/>
                  <a:lightRig rig="legacyFlat3" dir="t"/>
                </a:scene3d>
                <a:sp3d extrusionH="74600" prstMaterial="legacyMatte">
                  <a:bevelT w="13500" h="13500" prst="angle"/>
                  <a:bevelB w="13500" h="13500" prst="angle"/>
                  <a:extrusionClr>
                    <a:srgbClr val="9999FF"/>
                  </a:extrusionClr>
                </a:sp3d>
              </xdr:spPr>
            </xdr:sp>
            <xdr:sp macro="" textlink="">
              <xdr:nvSpPr>
                <xdr:cNvPr id="2212109" name="Freeform 21"/>
                <xdr:cNvSpPr>
                  <a:spLocks/>
                </xdr:cNvSpPr>
              </xdr:nvSpPr>
              <xdr:spPr bwMode="auto">
                <a:xfrm>
                  <a:off x="3632" y="1395"/>
                  <a:ext cx="138" cy="485"/>
                </a:xfrm>
                <a:custGeom>
                  <a:avLst/>
                  <a:gdLst>
                    <a:gd name="T0" fmla="*/ 25 w 138"/>
                    <a:gd name="T1" fmla="*/ 0 h 485"/>
                    <a:gd name="T2" fmla="*/ 19 w 138"/>
                    <a:gd name="T3" fmla="*/ 216 h 485"/>
                    <a:gd name="T4" fmla="*/ 138 w 138"/>
                    <a:gd name="T5" fmla="*/ 485 h 485"/>
                    <a:gd name="T6" fmla="*/ 0 60000 65536"/>
                    <a:gd name="T7" fmla="*/ 0 60000 65536"/>
                    <a:gd name="T8" fmla="*/ 0 60000 65536"/>
                    <a:gd name="T9" fmla="*/ 0 w 138"/>
                    <a:gd name="T10" fmla="*/ 0 h 485"/>
                    <a:gd name="T11" fmla="*/ 138 w 138"/>
                    <a:gd name="T12" fmla="*/ 485 h 485"/>
                  </a:gdLst>
                  <a:ahLst/>
                  <a:cxnLst>
                    <a:cxn ang="T6">
                      <a:pos x="T0" y="T1"/>
                    </a:cxn>
                    <a:cxn ang="T7">
                      <a:pos x="T2" y="T3"/>
                    </a:cxn>
                    <a:cxn ang="T8">
                      <a:pos x="T4" y="T5"/>
                    </a:cxn>
                  </a:cxnLst>
                  <a:rect l="T9" t="T10" r="T11" b="T12"/>
                  <a:pathLst>
                    <a:path w="138" h="485">
                      <a:moveTo>
                        <a:pt x="25" y="0"/>
                      </a:moveTo>
                      <a:cubicBezTo>
                        <a:pt x="12" y="67"/>
                        <a:pt x="0" y="135"/>
                        <a:pt x="19" y="216"/>
                      </a:cubicBezTo>
                      <a:cubicBezTo>
                        <a:pt x="38" y="297"/>
                        <a:pt x="116" y="439"/>
                        <a:pt x="138" y="485"/>
                      </a:cubicBezTo>
                    </a:path>
                  </a:pathLst>
                </a:custGeom>
                <a:noFill/>
                <a:ln w="12700" cap="flat" cmpd="sng">
                  <a:pattFill prst="pct75">
                    <a:fgClr>
                      <a:srgbClr val="333333"/>
                    </a:fgClr>
                    <a:bgClr>
                      <a:srgbClr val="FFFFFF"/>
                    </a:bgClr>
                  </a:patt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2212110" name="Group 22"/>
                <xdr:cNvGrpSpPr>
                  <a:grpSpLocks/>
                </xdr:cNvGrpSpPr>
              </xdr:nvGrpSpPr>
              <xdr:grpSpPr bwMode="auto">
                <a:xfrm>
                  <a:off x="3543" y="1246"/>
                  <a:ext cx="165" cy="165"/>
                  <a:chOff x="3543" y="1246"/>
                  <a:chExt cx="165" cy="165"/>
                </a:xfrm>
              </xdr:grpSpPr>
              <xdr:grpSp>
                <xdr:nvGrpSpPr>
                  <xdr:cNvPr id="2212111" name="Group 23"/>
                  <xdr:cNvGrpSpPr>
                    <a:grpSpLocks/>
                  </xdr:cNvGrpSpPr>
                </xdr:nvGrpSpPr>
                <xdr:grpSpPr bwMode="auto">
                  <a:xfrm>
                    <a:off x="3543" y="1246"/>
                    <a:ext cx="165" cy="165"/>
                    <a:chOff x="2943" y="1685"/>
                    <a:chExt cx="165" cy="165"/>
                  </a:xfrm>
                </xdr:grpSpPr>
                <xdr:sp macro="" textlink="">
                  <xdr:nvSpPr>
                    <xdr:cNvPr id="2212114" name="Freeform 24"/>
                    <xdr:cNvSpPr>
                      <a:spLocks/>
                    </xdr:cNvSpPr>
                  </xdr:nvSpPr>
                  <xdr:spPr bwMode="auto">
                    <a:xfrm>
                      <a:off x="2943" y="1687"/>
                      <a:ext cx="144" cy="146"/>
                    </a:xfrm>
                    <a:custGeom>
                      <a:avLst/>
                      <a:gdLst>
                        <a:gd name="T0" fmla="*/ 0 w 144"/>
                        <a:gd name="T1" fmla="*/ 42 h 146"/>
                        <a:gd name="T2" fmla="*/ 132 w 144"/>
                        <a:gd name="T3" fmla="*/ 0 h 146"/>
                        <a:gd name="T4" fmla="*/ 144 w 144"/>
                        <a:gd name="T5" fmla="*/ 90 h 146"/>
                        <a:gd name="T6" fmla="*/ 126 w 144"/>
                        <a:gd name="T7" fmla="*/ 130 h 146"/>
                        <a:gd name="T8" fmla="*/ 66 w 144"/>
                        <a:gd name="T9" fmla="*/ 146 h 146"/>
                        <a:gd name="T10" fmla="*/ 30 w 144"/>
                        <a:gd name="T11" fmla="*/ 118 h 146"/>
                        <a:gd name="T12" fmla="*/ 6 w 144"/>
                        <a:gd name="T13" fmla="*/ 40 h 146"/>
                        <a:gd name="T14" fmla="*/ 0 w 144"/>
                        <a:gd name="T15" fmla="*/ 42 h 146"/>
                        <a:gd name="T16" fmla="*/ 0 60000 65536"/>
                        <a:gd name="T17" fmla="*/ 0 60000 65536"/>
                        <a:gd name="T18" fmla="*/ 0 60000 65536"/>
                        <a:gd name="T19" fmla="*/ 0 60000 65536"/>
                        <a:gd name="T20" fmla="*/ 0 60000 65536"/>
                        <a:gd name="T21" fmla="*/ 0 60000 65536"/>
                        <a:gd name="T22" fmla="*/ 0 60000 65536"/>
                        <a:gd name="T23" fmla="*/ 0 60000 65536"/>
                        <a:gd name="T24" fmla="*/ 0 w 144"/>
                        <a:gd name="T25" fmla="*/ 0 h 146"/>
                        <a:gd name="T26" fmla="*/ 144 w 144"/>
                        <a:gd name="T27" fmla="*/ 146 h 14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4" h="146">
                          <a:moveTo>
                            <a:pt x="0" y="42"/>
                          </a:moveTo>
                          <a:lnTo>
                            <a:pt x="132" y="0"/>
                          </a:lnTo>
                          <a:lnTo>
                            <a:pt x="144" y="90"/>
                          </a:lnTo>
                          <a:lnTo>
                            <a:pt x="126" y="130"/>
                          </a:lnTo>
                          <a:lnTo>
                            <a:pt x="66" y="146"/>
                          </a:lnTo>
                          <a:lnTo>
                            <a:pt x="30" y="118"/>
                          </a:lnTo>
                          <a:lnTo>
                            <a:pt x="6" y="40"/>
                          </a:lnTo>
                          <a:lnTo>
                            <a:pt x="0" y="42"/>
                          </a:lnTo>
                          <a:close/>
                        </a:path>
                      </a:pathLst>
                    </a:custGeom>
                    <a:solidFill>
                      <a:srgbClr val="B2B2B2"/>
                    </a:solidFill>
                    <a:ln w="9525">
                      <a:round/>
                      <a:headEnd/>
                      <a:tailEnd/>
                    </a:ln>
                    <a:scene3d>
                      <a:camera prst="legacyPerspectiveFront">
                        <a:rot lat="1500000" lon="20099957" rev="0"/>
                      </a:camera>
                      <a:lightRig rig="legacyFlat4" dir="t"/>
                    </a:scene3d>
                    <a:sp3d prstMaterial="legacyMatte">
                      <a:bevelT w="13500" h="13500" prst="angle"/>
                      <a:bevelB w="13500" h="13500" prst="angle"/>
                      <a:extrusionClr>
                        <a:srgbClr val="333333"/>
                      </a:extrusionClr>
                    </a:sp3d>
                  </xdr:spPr>
                </xdr:sp>
                <xdr:sp macro="" textlink="">
                  <xdr:nvSpPr>
                    <xdr:cNvPr id="2212115" name="Freeform 25"/>
                    <xdr:cNvSpPr>
                      <a:spLocks/>
                    </xdr:cNvSpPr>
                  </xdr:nvSpPr>
                  <xdr:spPr bwMode="auto">
                    <a:xfrm>
                      <a:off x="2964" y="1704"/>
                      <a:ext cx="144" cy="146"/>
                    </a:xfrm>
                    <a:custGeom>
                      <a:avLst/>
                      <a:gdLst>
                        <a:gd name="T0" fmla="*/ 0 w 144"/>
                        <a:gd name="T1" fmla="*/ 42 h 146"/>
                        <a:gd name="T2" fmla="*/ 132 w 144"/>
                        <a:gd name="T3" fmla="*/ 0 h 146"/>
                        <a:gd name="T4" fmla="*/ 144 w 144"/>
                        <a:gd name="T5" fmla="*/ 90 h 146"/>
                        <a:gd name="T6" fmla="*/ 126 w 144"/>
                        <a:gd name="T7" fmla="*/ 130 h 146"/>
                        <a:gd name="T8" fmla="*/ 66 w 144"/>
                        <a:gd name="T9" fmla="*/ 146 h 146"/>
                        <a:gd name="T10" fmla="*/ 30 w 144"/>
                        <a:gd name="T11" fmla="*/ 118 h 146"/>
                        <a:gd name="T12" fmla="*/ 6 w 144"/>
                        <a:gd name="T13" fmla="*/ 40 h 146"/>
                        <a:gd name="T14" fmla="*/ 0 w 144"/>
                        <a:gd name="T15" fmla="*/ 42 h 146"/>
                        <a:gd name="T16" fmla="*/ 0 60000 65536"/>
                        <a:gd name="T17" fmla="*/ 0 60000 65536"/>
                        <a:gd name="T18" fmla="*/ 0 60000 65536"/>
                        <a:gd name="T19" fmla="*/ 0 60000 65536"/>
                        <a:gd name="T20" fmla="*/ 0 60000 65536"/>
                        <a:gd name="T21" fmla="*/ 0 60000 65536"/>
                        <a:gd name="T22" fmla="*/ 0 60000 65536"/>
                        <a:gd name="T23" fmla="*/ 0 60000 65536"/>
                        <a:gd name="T24" fmla="*/ 0 w 144"/>
                        <a:gd name="T25" fmla="*/ 0 h 146"/>
                        <a:gd name="T26" fmla="*/ 144 w 144"/>
                        <a:gd name="T27" fmla="*/ 146 h 14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4" h="146">
                          <a:moveTo>
                            <a:pt x="0" y="42"/>
                          </a:moveTo>
                          <a:lnTo>
                            <a:pt x="132" y="0"/>
                          </a:lnTo>
                          <a:lnTo>
                            <a:pt x="144" y="90"/>
                          </a:lnTo>
                          <a:lnTo>
                            <a:pt x="126" y="130"/>
                          </a:lnTo>
                          <a:lnTo>
                            <a:pt x="66" y="146"/>
                          </a:lnTo>
                          <a:lnTo>
                            <a:pt x="30" y="118"/>
                          </a:lnTo>
                          <a:lnTo>
                            <a:pt x="6" y="40"/>
                          </a:lnTo>
                          <a:lnTo>
                            <a:pt x="0" y="42"/>
                          </a:lnTo>
                          <a:close/>
                        </a:path>
                      </a:pathLst>
                    </a:custGeom>
                    <a:solidFill>
                      <a:srgbClr val="C0C0C0"/>
                    </a:solidFill>
                    <a:ln w="9525">
                      <a:round/>
                      <a:headEnd/>
                      <a:tailEnd/>
                    </a:ln>
                    <a:scene3d>
                      <a:camera prst="legacyPerspectiveFront">
                        <a:rot lat="1500000" lon="20099957" rev="0"/>
                      </a:camera>
                      <a:lightRig rig="legacyFlat4" dir="t"/>
                    </a:scene3d>
                    <a:sp3d prstMaterial="legacyMatte">
                      <a:bevelT w="13500" h="13500" prst="angle"/>
                      <a:bevelB w="13500" h="13500" prst="angle"/>
                      <a:extrusionClr>
                        <a:srgbClr val="EEECE1"/>
                      </a:extrusionClr>
                    </a:sp3d>
                  </xdr:spPr>
                </xdr:sp>
                <xdr:sp macro="" textlink="">
                  <xdr:nvSpPr>
                    <xdr:cNvPr id="2212116" name="Freeform 26"/>
                    <xdr:cNvSpPr>
                      <a:spLocks/>
                    </xdr:cNvSpPr>
                  </xdr:nvSpPr>
                  <xdr:spPr bwMode="auto">
                    <a:xfrm>
                      <a:off x="2951" y="1685"/>
                      <a:ext cx="144" cy="76"/>
                    </a:xfrm>
                    <a:custGeom>
                      <a:avLst/>
                      <a:gdLst>
                        <a:gd name="T0" fmla="*/ 0 w 144"/>
                        <a:gd name="T1" fmla="*/ 58 h 76"/>
                        <a:gd name="T2" fmla="*/ 27 w 144"/>
                        <a:gd name="T3" fmla="*/ 76 h 76"/>
                        <a:gd name="T4" fmla="*/ 144 w 144"/>
                        <a:gd name="T5" fmla="*/ 15 h 76"/>
                        <a:gd name="T6" fmla="*/ 120 w 144"/>
                        <a:gd name="T7" fmla="*/ 0 h 76"/>
                        <a:gd name="T8" fmla="*/ 0 w 144"/>
                        <a:gd name="T9" fmla="*/ 58 h 76"/>
                        <a:gd name="T10" fmla="*/ 0 60000 65536"/>
                        <a:gd name="T11" fmla="*/ 0 60000 65536"/>
                        <a:gd name="T12" fmla="*/ 0 60000 65536"/>
                        <a:gd name="T13" fmla="*/ 0 60000 65536"/>
                        <a:gd name="T14" fmla="*/ 0 60000 65536"/>
                        <a:gd name="T15" fmla="*/ 0 w 144"/>
                        <a:gd name="T16" fmla="*/ 0 h 76"/>
                        <a:gd name="T17" fmla="*/ 144 w 144"/>
                        <a:gd name="T18" fmla="*/ 76 h 76"/>
                      </a:gdLst>
                      <a:ahLst/>
                      <a:cxnLst>
                        <a:cxn ang="T10">
                          <a:pos x="T0" y="T1"/>
                        </a:cxn>
                        <a:cxn ang="T11">
                          <a:pos x="T2" y="T3"/>
                        </a:cxn>
                        <a:cxn ang="T12">
                          <a:pos x="T4" y="T5"/>
                        </a:cxn>
                        <a:cxn ang="T13">
                          <a:pos x="T6" y="T7"/>
                        </a:cxn>
                        <a:cxn ang="T14">
                          <a:pos x="T8" y="T9"/>
                        </a:cxn>
                      </a:cxnLst>
                      <a:rect l="T15" t="T16" r="T17" b="T18"/>
                      <a:pathLst>
                        <a:path w="144" h="76">
                          <a:moveTo>
                            <a:pt x="0" y="58"/>
                          </a:moveTo>
                          <a:lnTo>
                            <a:pt x="27" y="76"/>
                          </a:lnTo>
                          <a:lnTo>
                            <a:pt x="144" y="15"/>
                          </a:lnTo>
                          <a:lnTo>
                            <a:pt x="120" y="0"/>
                          </a:lnTo>
                          <a:lnTo>
                            <a:pt x="0" y="58"/>
                          </a:lnTo>
                          <a:close/>
                        </a:path>
                      </a:pathLst>
                    </a:custGeom>
                    <a:solidFill>
                      <a:srgbClr val="C0C0C0"/>
                    </a:solidFill>
                    <a:ln w="3175" cmpd="sng">
                      <a:solidFill>
                        <a:srgbClr val="EEECE1"/>
                      </a:solidFill>
                      <a:round/>
                      <a:headEnd/>
                      <a:tailEnd/>
                    </a:ln>
                  </xdr:spPr>
                </xdr:sp>
              </xdr:grpSp>
              <xdr:sp macro="" textlink="">
                <xdr:nvSpPr>
                  <xdr:cNvPr id="2212112" name="Oval 27"/>
                  <xdr:cNvSpPr>
                    <a:spLocks noChangeArrowheads="1"/>
                  </xdr:cNvSpPr>
                </xdr:nvSpPr>
                <xdr:spPr bwMode="auto">
                  <a:xfrm>
                    <a:off x="3659" y="1285"/>
                    <a:ext cx="27" cy="27"/>
                  </a:xfrm>
                  <a:prstGeom prst="ellipse">
                    <a:avLst/>
                  </a:prstGeom>
                  <a:solidFill>
                    <a:srgbClr val="5F5F5F"/>
                  </a:solidFill>
                  <a:ln w="3175">
                    <a:solidFill>
                      <a:srgbClr val="000000"/>
                    </a:solidFill>
                    <a:round/>
                    <a:headEnd/>
                    <a:tailEnd/>
                  </a:ln>
                </xdr:spPr>
              </xdr:sp>
              <xdr:sp macro="" textlink="">
                <xdr:nvSpPr>
                  <xdr:cNvPr id="2212113" name="Oval 28"/>
                  <xdr:cNvSpPr>
                    <a:spLocks noChangeArrowheads="1"/>
                  </xdr:cNvSpPr>
                </xdr:nvSpPr>
                <xdr:spPr bwMode="auto">
                  <a:xfrm>
                    <a:off x="3592" y="1316"/>
                    <a:ext cx="27" cy="27"/>
                  </a:xfrm>
                  <a:prstGeom prst="ellipse">
                    <a:avLst/>
                  </a:prstGeom>
                  <a:solidFill>
                    <a:srgbClr val="5F5F5F"/>
                  </a:solidFill>
                  <a:ln w="3175">
                    <a:solidFill>
                      <a:srgbClr val="000000"/>
                    </a:solidFill>
                    <a:round/>
                    <a:headEnd/>
                    <a:tailEnd/>
                  </a:ln>
                </xdr:spPr>
              </xdr:sp>
            </xdr:grpSp>
          </xdr:grpSp>
          <xdr:grpSp>
            <xdr:nvGrpSpPr>
              <xdr:cNvPr id="2212088" name="Group 94"/>
              <xdr:cNvGrpSpPr>
                <a:grpSpLocks/>
              </xdr:cNvGrpSpPr>
            </xdr:nvGrpSpPr>
            <xdr:grpSpPr bwMode="auto">
              <a:xfrm rot="716017">
                <a:off x="3341707" y="2719400"/>
                <a:ext cx="261938" cy="261938"/>
                <a:chOff x="3543" y="1246"/>
                <a:chExt cx="165" cy="165"/>
              </a:xfrm>
            </xdr:grpSpPr>
            <xdr:grpSp>
              <xdr:nvGrpSpPr>
                <xdr:cNvPr id="2212102" name="Group 95"/>
                <xdr:cNvGrpSpPr>
                  <a:grpSpLocks/>
                </xdr:cNvGrpSpPr>
              </xdr:nvGrpSpPr>
              <xdr:grpSpPr bwMode="auto">
                <a:xfrm>
                  <a:off x="3543" y="1246"/>
                  <a:ext cx="165" cy="165"/>
                  <a:chOff x="2943" y="1685"/>
                  <a:chExt cx="165" cy="165"/>
                </a:xfrm>
              </xdr:grpSpPr>
              <xdr:sp macro="" textlink="">
                <xdr:nvSpPr>
                  <xdr:cNvPr id="2212105" name="Freeform 96"/>
                  <xdr:cNvSpPr>
                    <a:spLocks/>
                  </xdr:cNvSpPr>
                </xdr:nvSpPr>
                <xdr:spPr bwMode="auto">
                  <a:xfrm>
                    <a:off x="2943" y="1687"/>
                    <a:ext cx="144" cy="146"/>
                  </a:xfrm>
                  <a:custGeom>
                    <a:avLst/>
                    <a:gdLst>
                      <a:gd name="T0" fmla="*/ 0 w 144"/>
                      <a:gd name="T1" fmla="*/ 42 h 146"/>
                      <a:gd name="T2" fmla="*/ 132 w 144"/>
                      <a:gd name="T3" fmla="*/ 0 h 146"/>
                      <a:gd name="T4" fmla="*/ 144 w 144"/>
                      <a:gd name="T5" fmla="*/ 90 h 146"/>
                      <a:gd name="T6" fmla="*/ 126 w 144"/>
                      <a:gd name="T7" fmla="*/ 130 h 146"/>
                      <a:gd name="T8" fmla="*/ 66 w 144"/>
                      <a:gd name="T9" fmla="*/ 146 h 146"/>
                      <a:gd name="T10" fmla="*/ 30 w 144"/>
                      <a:gd name="T11" fmla="*/ 118 h 146"/>
                      <a:gd name="T12" fmla="*/ 6 w 144"/>
                      <a:gd name="T13" fmla="*/ 40 h 146"/>
                      <a:gd name="T14" fmla="*/ 0 w 144"/>
                      <a:gd name="T15" fmla="*/ 42 h 146"/>
                      <a:gd name="T16" fmla="*/ 0 60000 65536"/>
                      <a:gd name="T17" fmla="*/ 0 60000 65536"/>
                      <a:gd name="T18" fmla="*/ 0 60000 65536"/>
                      <a:gd name="T19" fmla="*/ 0 60000 65536"/>
                      <a:gd name="T20" fmla="*/ 0 60000 65536"/>
                      <a:gd name="T21" fmla="*/ 0 60000 65536"/>
                      <a:gd name="T22" fmla="*/ 0 60000 65536"/>
                      <a:gd name="T23" fmla="*/ 0 60000 65536"/>
                      <a:gd name="T24" fmla="*/ 0 w 144"/>
                      <a:gd name="T25" fmla="*/ 0 h 146"/>
                      <a:gd name="T26" fmla="*/ 144 w 144"/>
                      <a:gd name="T27" fmla="*/ 146 h 14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4" h="146">
                        <a:moveTo>
                          <a:pt x="0" y="42"/>
                        </a:moveTo>
                        <a:lnTo>
                          <a:pt x="132" y="0"/>
                        </a:lnTo>
                        <a:lnTo>
                          <a:pt x="144" y="90"/>
                        </a:lnTo>
                        <a:lnTo>
                          <a:pt x="126" y="130"/>
                        </a:lnTo>
                        <a:lnTo>
                          <a:pt x="66" y="146"/>
                        </a:lnTo>
                        <a:lnTo>
                          <a:pt x="30" y="118"/>
                        </a:lnTo>
                        <a:lnTo>
                          <a:pt x="6" y="40"/>
                        </a:lnTo>
                        <a:lnTo>
                          <a:pt x="0" y="42"/>
                        </a:lnTo>
                        <a:close/>
                      </a:path>
                    </a:pathLst>
                  </a:custGeom>
                  <a:solidFill>
                    <a:srgbClr val="B2B2B2"/>
                  </a:solidFill>
                  <a:ln w="9525">
                    <a:round/>
                    <a:headEnd/>
                    <a:tailEnd/>
                  </a:ln>
                  <a:scene3d>
                    <a:camera prst="legacyPerspectiveFront">
                      <a:rot lat="1500000" lon="20099957" rev="0"/>
                    </a:camera>
                    <a:lightRig rig="legacyFlat4" dir="t"/>
                  </a:scene3d>
                  <a:sp3d prstMaterial="legacyMatte">
                    <a:bevelT w="13500" h="13500" prst="angle"/>
                    <a:bevelB w="13500" h="13500" prst="angle"/>
                    <a:extrusionClr>
                      <a:srgbClr val="333333"/>
                    </a:extrusionClr>
                  </a:sp3d>
                </xdr:spPr>
              </xdr:sp>
              <xdr:sp macro="" textlink="">
                <xdr:nvSpPr>
                  <xdr:cNvPr id="2212106" name="Freeform 97"/>
                  <xdr:cNvSpPr>
                    <a:spLocks/>
                  </xdr:cNvSpPr>
                </xdr:nvSpPr>
                <xdr:spPr bwMode="auto">
                  <a:xfrm>
                    <a:off x="2964" y="1704"/>
                    <a:ext cx="144" cy="146"/>
                  </a:xfrm>
                  <a:custGeom>
                    <a:avLst/>
                    <a:gdLst>
                      <a:gd name="T0" fmla="*/ 0 w 144"/>
                      <a:gd name="T1" fmla="*/ 42 h 146"/>
                      <a:gd name="T2" fmla="*/ 132 w 144"/>
                      <a:gd name="T3" fmla="*/ 0 h 146"/>
                      <a:gd name="T4" fmla="*/ 144 w 144"/>
                      <a:gd name="T5" fmla="*/ 90 h 146"/>
                      <a:gd name="T6" fmla="*/ 126 w 144"/>
                      <a:gd name="T7" fmla="*/ 130 h 146"/>
                      <a:gd name="T8" fmla="*/ 66 w 144"/>
                      <a:gd name="T9" fmla="*/ 146 h 146"/>
                      <a:gd name="T10" fmla="*/ 30 w 144"/>
                      <a:gd name="T11" fmla="*/ 118 h 146"/>
                      <a:gd name="T12" fmla="*/ 6 w 144"/>
                      <a:gd name="T13" fmla="*/ 40 h 146"/>
                      <a:gd name="T14" fmla="*/ 0 w 144"/>
                      <a:gd name="T15" fmla="*/ 42 h 146"/>
                      <a:gd name="T16" fmla="*/ 0 60000 65536"/>
                      <a:gd name="T17" fmla="*/ 0 60000 65536"/>
                      <a:gd name="T18" fmla="*/ 0 60000 65536"/>
                      <a:gd name="T19" fmla="*/ 0 60000 65536"/>
                      <a:gd name="T20" fmla="*/ 0 60000 65536"/>
                      <a:gd name="T21" fmla="*/ 0 60000 65536"/>
                      <a:gd name="T22" fmla="*/ 0 60000 65536"/>
                      <a:gd name="T23" fmla="*/ 0 60000 65536"/>
                      <a:gd name="T24" fmla="*/ 0 w 144"/>
                      <a:gd name="T25" fmla="*/ 0 h 146"/>
                      <a:gd name="T26" fmla="*/ 144 w 144"/>
                      <a:gd name="T27" fmla="*/ 146 h 14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4" h="146">
                        <a:moveTo>
                          <a:pt x="0" y="42"/>
                        </a:moveTo>
                        <a:lnTo>
                          <a:pt x="132" y="0"/>
                        </a:lnTo>
                        <a:lnTo>
                          <a:pt x="144" y="90"/>
                        </a:lnTo>
                        <a:lnTo>
                          <a:pt x="126" y="130"/>
                        </a:lnTo>
                        <a:lnTo>
                          <a:pt x="66" y="146"/>
                        </a:lnTo>
                        <a:lnTo>
                          <a:pt x="30" y="118"/>
                        </a:lnTo>
                        <a:lnTo>
                          <a:pt x="6" y="40"/>
                        </a:lnTo>
                        <a:lnTo>
                          <a:pt x="0" y="42"/>
                        </a:lnTo>
                        <a:close/>
                      </a:path>
                    </a:pathLst>
                  </a:custGeom>
                  <a:solidFill>
                    <a:srgbClr val="C0C0C0"/>
                  </a:solidFill>
                  <a:ln w="9525">
                    <a:round/>
                    <a:headEnd/>
                    <a:tailEnd/>
                  </a:ln>
                  <a:scene3d>
                    <a:camera prst="legacyPerspectiveFront">
                      <a:rot lat="1500000" lon="20099957" rev="0"/>
                    </a:camera>
                    <a:lightRig rig="legacyFlat4" dir="t"/>
                  </a:scene3d>
                  <a:sp3d prstMaterial="legacyMatte">
                    <a:bevelT w="13500" h="13500" prst="angle"/>
                    <a:bevelB w="13500" h="13500" prst="angle"/>
                    <a:extrusionClr>
                      <a:srgbClr val="EEECE1"/>
                    </a:extrusionClr>
                  </a:sp3d>
                </xdr:spPr>
              </xdr:sp>
              <xdr:sp macro="" textlink="">
                <xdr:nvSpPr>
                  <xdr:cNvPr id="2212107" name="Freeform 98"/>
                  <xdr:cNvSpPr>
                    <a:spLocks/>
                  </xdr:cNvSpPr>
                </xdr:nvSpPr>
                <xdr:spPr bwMode="auto">
                  <a:xfrm>
                    <a:off x="2951" y="1685"/>
                    <a:ext cx="144" cy="76"/>
                  </a:xfrm>
                  <a:custGeom>
                    <a:avLst/>
                    <a:gdLst>
                      <a:gd name="T0" fmla="*/ 0 w 144"/>
                      <a:gd name="T1" fmla="*/ 58 h 76"/>
                      <a:gd name="T2" fmla="*/ 27 w 144"/>
                      <a:gd name="T3" fmla="*/ 76 h 76"/>
                      <a:gd name="T4" fmla="*/ 144 w 144"/>
                      <a:gd name="T5" fmla="*/ 15 h 76"/>
                      <a:gd name="T6" fmla="*/ 120 w 144"/>
                      <a:gd name="T7" fmla="*/ 0 h 76"/>
                      <a:gd name="T8" fmla="*/ 0 w 144"/>
                      <a:gd name="T9" fmla="*/ 58 h 76"/>
                      <a:gd name="T10" fmla="*/ 0 60000 65536"/>
                      <a:gd name="T11" fmla="*/ 0 60000 65536"/>
                      <a:gd name="T12" fmla="*/ 0 60000 65536"/>
                      <a:gd name="T13" fmla="*/ 0 60000 65536"/>
                      <a:gd name="T14" fmla="*/ 0 60000 65536"/>
                      <a:gd name="T15" fmla="*/ 0 w 144"/>
                      <a:gd name="T16" fmla="*/ 0 h 76"/>
                      <a:gd name="T17" fmla="*/ 144 w 144"/>
                      <a:gd name="T18" fmla="*/ 76 h 76"/>
                    </a:gdLst>
                    <a:ahLst/>
                    <a:cxnLst>
                      <a:cxn ang="T10">
                        <a:pos x="T0" y="T1"/>
                      </a:cxn>
                      <a:cxn ang="T11">
                        <a:pos x="T2" y="T3"/>
                      </a:cxn>
                      <a:cxn ang="T12">
                        <a:pos x="T4" y="T5"/>
                      </a:cxn>
                      <a:cxn ang="T13">
                        <a:pos x="T6" y="T7"/>
                      </a:cxn>
                      <a:cxn ang="T14">
                        <a:pos x="T8" y="T9"/>
                      </a:cxn>
                    </a:cxnLst>
                    <a:rect l="T15" t="T16" r="T17" b="T18"/>
                    <a:pathLst>
                      <a:path w="144" h="76">
                        <a:moveTo>
                          <a:pt x="0" y="58"/>
                        </a:moveTo>
                        <a:lnTo>
                          <a:pt x="27" y="76"/>
                        </a:lnTo>
                        <a:lnTo>
                          <a:pt x="144" y="15"/>
                        </a:lnTo>
                        <a:lnTo>
                          <a:pt x="120" y="0"/>
                        </a:lnTo>
                        <a:lnTo>
                          <a:pt x="0" y="58"/>
                        </a:lnTo>
                        <a:close/>
                      </a:path>
                    </a:pathLst>
                  </a:custGeom>
                  <a:solidFill>
                    <a:srgbClr val="C0C0C0"/>
                  </a:solidFill>
                  <a:ln w="3175" cmpd="sng">
                    <a:solidFill>
                      <a:srgbClr val="EEECE1"/>
                    </a:solidFill>
                    <a:round/>
                    <a:headEnd/>
                    <a:tailEnd/>
                  </a:ln>
                </xdr:spPr>
              </xdr:sp>
            </xdr:grpSp>
            <xdr:sp macro="" textlink="">
              <xdr:nvSpPr>
                <xdr:cNvPr id="2212103" name="Oval 99"/>
                <xdr:cNvSpPr>
                  <a:spLocks noChangeArrowheads="1"/>
                </xdr:cNvSpPr>
              </xdr:nvSpPr>
              <xdr:spPr bwMode="auto">
                <a:xfrm>
                  <a:off x="3659" y="1285"/>
                  <a:ext cx="27" cy="27"/>
                </a:xfrm>
                <a:prstGeom prst="ellipse">
                  <a:avLst/>
                </a:prstGeom>
                <a:solidFill>
                  <a:srgbClr val="5F5F5F"/>
                </a:solidFill>
                <a:ln w="3175">
                  <a:solidFill>
                    <a:srgbClr val="000000"/>
                  </a:solidFill>
                  <a:round/>
                  <a:headEnd/>
                  <a:tailEnd/>
                </a:ln>
              </xdr:spPr>
            </xdr:sp>
            <xdr:sp macro="" textlink="">
              <xdr:nvSpPr>
                <xdr:cNvPr id="2212104" name="Oval 100"/>
                <xdr:cNvSpPr>
                  <a:spLocks noChangeArrowheads="1"/>
                </xdr:cNvSpPr>
              </xdr:nvSpPr>
              <xdr:spPr bwMode="auto">
                <a:xfrm>
                  <a:off x="3592" y="1316"/>
                  <a:ext cx="27" cy="27"/>
                </a:xfrm>
                <a:prstGeom prst="ellipse">
                  <a:avLst/>
                </a:prstGeom>
                <a:solidFill>
                  <a:srgbClr val="5F5F5F"/>
                </a:solidFill>
                <a:ln w="3175">
                  <a:solidFill>
                    <a:srgbClr val="000000"/>
                  </a:solidFill>
                  <a:round/>
                  <a:headEnd/>
                  <a:tailEnd/>
                </a:ln>
              </xdr:spPr>
            </xdr:sp>
          </xdr:grpSp>
          <xdr:sp macro="" textlink="">
            <xdr:nvSpPr>
              <xdr:cNvPr id="2212089" name="Line 17"/>
              <xdr:cNvSpPr>
                <a:spLocks noChangeShapeType="1"/>
              </xdr:cNvSpPr>
            </xdr:nvSpPr>
            <xdr:spPr bwMode="auto">
              <a:xfrm flipV="1">
                <a:off x="5233988" y="2224088"/>
                <a:ext cx="0" cy="7397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12090" name="Line 144"/>
              <xdr:cNvSpPr>
                <a:spLocks noChangeShapeType="1"/>
              </xdr:cNvSpPr>
            </xdr:nvSpPr>
            <xdr:spPr bwMode="auto">
              <a:xfrm>
                <a:off x="5986463" y="2457450"/>
                <a:ext cx="0" cy="534988"/>
              </a:xfrm>
              <a:prstGeom prst="line">
                <a:avLst/>
              </a:prstGeom>
              <a:noFill/>
              <a:ln w="19050">
                <a:solidFill>
                  <a:srgbClr val="FF3300"/>
                </a:solidFill>
                <a:round/>
                <a:headEnd/>
                <a:tailEnd type="triangle" w="med" len="med"/>
              </a:ln>
              <a:extLst>
                <a:ext uri="{909E8E84-426E-40DD-AFC4-6F175D3DCCD1}">
                  <a14:hiddenFill xmlns:a14="http://schemas.microsoft.com/office/drawing/2010/main">
                    <a:noFill/>
                  </a14:hiddenFill>
                </a:ext>
              </a:extLst>
            </xdr:spPr>
          </xdr:sp>
          <xdr:grpSp>
            <xdr:nvGrpSpPr>
              <xdr:cNvPr id="2212091" name="Group 50"/>
              <xdr:cNvGrpSpPr>
                <a:grpSpLocks/>
              </xdr:cNvGrpSpPr>
            </xdr:nvGrpSpPr>
            <xdr:grpSpPr bwMode="auto">
              <a:xfrm>
                <a:off x="6873987" y="1157288"/>
                <a:ext cx="60326" cy="79375"/>
                <a:chOff x="4256" y="779"/>
                <a:chExt cx="38" cy="50"/>
              </a:xfrm>
            </xdr:grpSpPr>
            <xdr:sp macro="" textlink="">
              <xdr:nvSpPr>
                <xdr:cNvPr id="2212100" name="Oval 51"/>
                <xdr:cNvSpPr>
                  <a:spLocks noChangeArrowheads="1"/>
                </xdr:cNvSpPr>
              </xdr:nvSpPr>
              <xdr:spPr bwMode="auto">
                <a:xfrm rot="-1735585">
                  <a:off x="4261" y="779"/>
                  <a:ext cx="33" cy="50"/>
                </a:xfrm>
                <a:prstGeom prst="ellipse">
                  <a:avLst/>
                </a:prstGeom>
                <a:solidFill>
                  <a:srgbClr val="4F81BD"/>
                </a:solidFill>
                <a:ln w="9525">
                  <a:round/>
                  <a:headEnd/>
                  <a:tailEnd/>
                </a:ln>
                <a:scene3d>
                  <a:camera prst="legacyObliqueTopRight"/>
                  <a:lightRig rig="legacyFlat3" dir="b"/>
                </a:scene3d>
                <a:sp3d extrusionH="23800" prstMaterial="legacyMatte">
                  <a:bevelT w="13500" h="13500" prst="angle"/>
                  <a:bevelB w="13500" h="13500" prst="angle"/>
                  <a:extrusionClr>
                    <a:srgbClr val="4D4D4D"/>
                  </a:extrusionClr>
                </a:sp3d>
              </xdr:spPr>
            </xdr:sp>
            <xdr:sp macro="" textlink="">
              <xdr:nvSpPr>
                <xdr:cNvPr id="2212101" name="Line 52"/>
                <xdr:cNvSpPr>
                  <a:spLocks noChangeShapeType="1"/>
                </xdr:cNvSpPr>
              </xdr:nvSpPr>
              <xdr:spPr bwMode="auto">
                <a:xfrm flipH="1">
                  <a:off x="4256" y="805"/>
                  <a:ext cx="25" cy="24"/>
                </a:xfrm>
                <a:prstGeom prst="line">
                  <a:avLst/>
                </a:prstGeom>
                <a:noFill/>
                <a:ln w="12700">
                  <a:pattFill prst="pct75">
                    <a:fgClr>
                      <a:srgbClr val="333333"/>
                    </a:fgClr>
                    <a:bgClr>
                      <a:srgbClr val="FFFFFF"/>
                    </a:bgClr>
                  </a:pattFill>
                  <a:round/>
                  <a:headEnd/>
                  <a:tailEnd/>
                </a:ln>
                <a:extLst>
                  <a:ext uri="{909E8E84-426E-40DD-AFC4-6F175D3DCCD1}">
                    <a14:hiddenFill xmlns:a14="http://schemas.microsoft.com/office/drawing/2010/main">
                      <a:noFill/>
                    </a14:hiddenFill>
                  </a:ext>
                </a:extLst>
              </xdr:spPr>
            </xdr:sp>
          </xdr:grpSp>
          <xdr:sp macro="" textlink="">
            <xdr:nvSpPr>
              <xdr:cNvPr id="2212092" name="Line 156"/>
              <xdr:cNvSpPr>
                <a:spLocks noChangeShapeType="1"/>
              </xdr:cNvSpPr>
            </xdr:nvSpPr>
            <xdr:spPr bwMode="auto">
              <a:xfrm flipV="1">
                <a:off x="3344863" y="2840038"/>
                <a:ext cx="53975" cy="11112"/>
              </a:xfrm>
              <a:prstGeom prst="line">
                <a:avLst/>
              </a:prstGeom>
              <a:noFill/>
              <a:ln w="12700">
                <a:pattFill prst="pct75">
                  <a:fgClr>
                    <a:srgbClr val="333333"/>
                  </a:fgClr>
                  <a:bgClr>
                    <a:srgbClr val="FFFFFF"/>
                  </a:bgClr>
                </a:pattFill>
                <a:round/>
                <a:headEnd/>
                <a:tailEnd/>
              </a:ln>
              <a:extLst>
                <a:ext uri="{909E8E84-426E-40DD-AFC4-6F175D3DCCD1}">
                  <a14:hiddenFill xmlns:a14="http://schemas.microsoft.com/office/drawing/2010/main">
                    <a:noFill/>
                  </a14:hiddenFill>
                </a:ext>
              </a:extLst>
            </xdr:spPr>
          </xdr:sp>
          <xdr:sp macro="" textlink="">
            <xdr:nvSpPr>
              <xdr:cNvPr id="2212093" name="Line 157"/>
              <xdr:cNvSpPr>
                <a:spLocks noChangeShapeType="1"/>
              </xdr:cNvSpPr>
            </xdr:nvSpPr>
            <xdr:spPr bwMode="auto">
              <a:xfrm flipV="1">
                <a:off x="5632450" y="2111375"/>
                <a:ext cx="44450" cy="22225"/>
              </a:xfrm>
              <a:prstGeom prst="line">
                <a:avLst/>
              </a:prstGeom>
              <a:noFill/>
              <a:ln w="12700">
                <a:pattFill prst="pct75">
                  <a:fgClr>
                    <a:srgbClr val="333333"/>
                  </a:fgClr>
                  <a:bgClr>
                    <a:srgbClr val="FFFFFF"/>
                  </a:bgClr>
                </a:pattFill>
                <a:round/>
                <a:headEnd/>
                <a:tailEnd/>
              </a:ln>
              <a:extLst>
                <a:ext uri="{909E8E84-426E-40DD-AFC4-6F175D3DCCD1}">
                  <a14:hiddenFill xmlns:a14="http://schemas.microsoft.com/office/drawing/2010/main">
                    <a:noFill/>
                  </a14:hiddenFill>
                </a:ext>
              </a:extLst>
            </xdr:spPr>
          </xdr:sp>
          <xdr:sp macro="" textlink="">
            <xdr:nvSpPr>
              <xdr:cNvPr id="2212094" name="Line 159"/>
              <xdr:cNvSpPr>
                <a:spLocks noChangeShapeType="1"/>
              </xdr:cNvSpPr>
            </xdr:nvSpPr>
            <xdr:spPr bwMode="auto">
              <a:xfrm flipV="1">
                <a:off x="3319463" y="1927225"/>
                <a:ext cx="0" cy="879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95" name="Line 163"/>
              <xdr:cNvSpPr>
                <a:spLocks noChangeShapeType="1"/>
              </xdr:cNvSpPr>
            </xdr:nvSpPr>
            <xdr:spPr bwMode="auto">
              <a:xfrm flipH="1">
                <a:off x="3319463" y="1189038"/>
                <a:ext cx="1716087" cy="7667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12096" name="Line 164"/>
              <xdr:cNvSpPr>
                <a:spLocks noChangeShapeType="1"/>
              </xdr:cNvSpPr>
            </xdr:nvSpPr>
            <xdr:spPr bwMode="auto">
              <a:xfrm flipV="1">
                <a:off x="5232400" y="358775"/>
                <a:ext cx="1660525" cy="73818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12097" name="Line 165"/>
              <xdr:cNvSpPr>
                <a:spLocks noChangeShapeType="1"/>
              </xdr:cNvSpPr>
            </xdr:nvSpPr>
            <xdr:spPr bwMode="auto">
              <a:xfrm flipH="1">
                <a:off x="5021263" y="1109663"/>
                <a:ext cx="42862" cy="15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2098" name="Line 167"/>
              <xdr:cNvSpPr>
                <a:spLocks noChangeShapeType="1"/>
              </xdr:cNvSpPr>
            </xdr:nvSpPr>
            <xdr:spPr bwMode="auto">
              <a:xfrm flipH="1">
                <a:off x="5205413" y="1025525"/>
                <a:ext cx="42862" cy="15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0" name="Text Box 323"/>
              <xdr:cNvSpPr txBox="1">
                <a:spLocks noChangeArrowheads="1"/>
              </xdr:cNvSpPr>
            </xdr:nvSpPr>
            <xdr:spPr bwMode="auto">
              <a:xfrm rot="20157206">
                <a:off x="4756269" y="1110185"/>
                <a:ext cx="1265738" cy="353333"/>
              </a:xfrm>
              <a:prstGeom prst="rect">
                <a:avLst/>
              </a:prstGeom>
              <a:noFill/>
              <a:ln w="9525">
                <a:noFill/>
                <a:miter lim="800000"/>
                <a:headEnd/>
                <a:tailEnd/>
              </a:ln>
            </xdr:spPr>
            <xdr:txBody>
              <a:bodyPr wrap="square">
                <a:noAutofit/>
              </a:bodyPr>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r>
                  <a:rPr lang="fr-FR" sz="1000" kern="1200">
                    <a:solidFill>
                      <a:schemeClr val="tx1"/>
                    </a:solidFill>
                    <a:latin typeface="Arial" charset="0"/>
                    <a:ea typeface="+mn-ea"/>
                    <a:cs typeface="+mn-cs"/>
                  </a:rPr>
                  <a:t>L </a:t>
                </a:r>
                <a:r>
                  <a:rPr lang="fr-FR" sz="1000" kern="1200" baseline="-25000">
                    <a:solidFill>
                      <a:schemeClr val="tx1"/>
                    </a:solidFill>
                    <a:latin typeface="Arial" charset="0"/>
                    <a:ea typeface="+mn-ea"/>
                    <a:cs typeface="+mn-cs"/>
                  </a:rPr>
                  <a:t>total </a:t>
                </a:r>
                <a:r>
                  <a:rPr lang="fr-FR" sz="1000" kern="1200">
                    <a:solidFill>
                      <a:schemeClr val="tx1"/>
                    </a:solidFill>
                    <a:latin typeface="Arial" charset="0"/>
                    <a:ea typeface="+mn-ea"/>
                    <a:cs typeface="+mn-cs"/>
                  </a:rPr>
                  <a:t>Fahrstrecke</a:t>
                </a:r>
              </a:p>
            </xdr:txBody>
          </xdr:sp>
        </xdr:grpSp>
      </xdr:grpSp>
      <xdr:sp macro="" textlink="">
        <xdr:nvSpPr>
          <xdr:cNvPr id="829" name="Text Box 131"/>
          <xdr:cNvSpPr txBox="1">
            <a:spLocks noChangeArrowheads="1"/>
          </xdr:cNvSpPr>
        </xdr:nvSpPr>
        <xdr:spPr bwMode="auto">
          <a:xfrm>
            <a:off x="142875" y="1647825"/>
            <a:ext cx="1562100" cy="752475"/>
          </a:xfrm>
          <a:prstGeom prst="rect">
            <a:avLst/>
          </a:prstGeom>
          <a:solidFill>
            <a:srgbClr val="FFFFFF"/>
          </a:solidFill>
          <a:ln w="9525">
            <a:noFill/>
            <a:miter lim="800000"/>
            <a:headEnd/>
            <a:tailEnd/>
          </a:ln>
        </xdr:spPr>
        <xdr:txBody>
          <a:bodyPr wrap="square" lIns="91440" tIns="45720" rIns="91440" bIns="45720" anchor="t" upright="1"/>
          <a:lstStyle>
            <a:defPPr>
              <a:defRPr lang="fr-FR"/>
            </a:defPPr>
            <a:lvl1pPr algn="l" rtl="0" fontAlgn="base">
              <a:spcBef>
                <a:spcPct val="0"/>
              </a:spcBef>
              <a:spcAft>
                <a:spcPct val="0"/>
              </a:spcAft>
              <a:defRPr sz="1000" kern="1200">
                <a:solidFill>
                  <a:schemeClr val="tx1"/>
                </a:solidFill>
                <a:latin typeface="Arial" charset="0"/>
                <a:ea typeface="+mn-ea"/>
                <a:cs typeface="+mn-cs"/>
              </a:defRPr>
            </a:lvl1pPr>
            <a:lvl2pPr marL="457200" algn="l" rtl="0" fontAlgn="base">
              <a:spcBef>
                <a:spcPct val="0"/>
              </a:spcBef>
              <a:spcAft>
                <a:spcPct val="0"/>
              </a:spcAft>
              <a:defRPr sz="1000" kern="1200">
                <a:solidFill>
                  <a:schemeClr val="tx1"/>
                </a:solidFill>
                <a:latin typeface="Arial" charset="0"/>
                <a:ea typeface="+mn-ea"/>
                <a:cs typeface="+mn-cs"/>
              </a:defRPr>
            </a:lvl2pPr>
            <a:lvl3pPr marL="914400" algn="l" rtl="0" fontAlgn="base">
              <a:spcBef>
                <a:spcPct val="0"/>
              </a:spcBef>
              <a:spcAft>
                <a:spcPct val="0"/>
              </a:spcAft>
              <a:defRPr sz="1000" kern="1200">
                <a:solidFill>
                  <a:schemeClr val="tx1"/>
                </a:solidFill>
                <a:latin typeface="Arial" charset="0"/>
                <a:ea typeface="+mn-ea"/>
                <a:cs typeface="+mn-cs"/>
              </a:defRPr>
            </a:lvl3pPr>
            <a:lvl4pPr marL="1371600" algn="l" rtl="0" fontAlgn="base">
              <a:spcBef>
                <a:spcPct val="0"/>
              </a:spcBef>
              <a:spcAft>
                <a:spcPct val="0"/>
              </a:spcAft>
              <a:defRPr sz="1000" kern="1200">
                <a:solidFill>
                  <a:schemeClr val="tx1"/>
                </a:solidFill>
                <a:latin typeface="Arial" charset="0"/>
                <a:ea typeface="+mn-ea"/>
                <a:cs typeface="+mn-cs"/>
              </a:defRPr>
            </a:lvl4pPr>
            <a:lvl5pPr marL="1828800" algn="l" rtl="0" fontAlgn="base">
              <a:spcBef>
                <a:spcPct val="0"/>
              </a:spcBef>
              <a:spcAft>
                <a:spcPct val="0"/>
              </a:spcAft>
              <a:defRPr sz="1000" kern="1200">
                <a:solidFill>
                  <a:schemeClr val="tx1"/>
                </a:solidFill>
                <a:latin typeface="Arial" charset="0"/>
                <a:ea typeface="+mn-ea"/>
                <a:cs typeface="+mn-cs"/>
              </a:defRPr>
            </a:lvl5pPr>
            <a:lvl6pPr marL="2286000" algn="l" defTabSz="914400" rtl="0" eaLnBrk="1" latinLnBrk="0" hangingPunct="1">
              <a:defRPr sz="1000" kern="1200">
                <a:solidFill>
                  <a:schemeClr val="tx1"/>
                </a:solidFill>
                <a:latin typeface="Arial" charset="0"/>
                <a:ea typeface="+mn-ea"/>
                <a:cs typeface="+mn-cs"/>
              </a:defRPr>
            </a:lvl6pPr>
            <a:lvl7pPr marL="2743200" algn="l" defTabSz="914400" rtl="0" eaLnBrk="1" latinLnBrk="0" hangingPunct="1">
              <a:defRPr sz="1000" kern="1200">
                <a:solidFill>
                  <a:schemeClr val="tx1"/>
                </a:solidFill>
                <a:latin typeface="Arial" charset="0"/>
                <a:ea typeface="+mn-ea"/>
                <a:cs typeface="+mn-cs"/>
              </a:defRPr>
            </a:lvl7pPr>
            <a:lvl8pPr marL="3200400" algn="l" defTabSz="914400" rtl="0" eaLnBrk="1" latinLnBrk="0" hangingPunct="1">
              <a:defRPr sz="1000" kern="1200">
                <a:solidFill>
                  <a:schemeClr val="tx1"/>
                </a:solidFill>
                <a:latin typeface="Arial" charset="0"/>
                <a:ea typeface="+mn-ea"/>
                <a:cs typeface="+mn-cs"/>
              </a:defRPr>
            </a:lvl8pPr>
            <a:lvl9pPr marL="3657600" algn="l" defTabSz="914400" rtl="0" eaLnBrk="1" latinLnBrk="0" hangingPunct="1">
              <a:defRPr sz="1000" kern="1200">
                <a:solidFill>
                  <a:schemeClr val="tx1"/>
                </a:solidFill>
                <a:latin typeface="Arial" charset="0"/>
                <a:ea typeface="+mn-ea"/>
                <a:cs typeface="+mn-cs"/>
              </a:defRPr>
            </a:lvl9pPr>
          </a:lstStyle>
          <a:p>
            <a:pPr rtl="0"/>
            <a:r>
              <a:rPr lang="fr-CH" sz="1000" b="0" i="0" kern="1200" baseline="0">
                <a:solidFill>
                  <a:schemeClr val="tx1"/>
                </a:solidFill>
                <a:latin typeface="Arial" charset="0"/>
                <a:ea typeface="+mn-ea"/>
                <a:cs typeface="+mn-cs"/>
              </a:rPr>
              <a:t>(*) C</a:t>
            </a:r>
            <a:r>
              <a:rPr lang="fr-CH" sz="1000" b="0" i="0" kern="1200" baseline="-25000">
                <a:solidFill>
                  <a:schemeClr val="tx1"/>
                </a:solidFill>
                <a:latin typeface="Arial" charset="0"/>
                <a:ea typeface="+mn-ea"/>
                <a:cs typeface="+mn-cs"/>
              </a:rPr>
              <a:t>1</a:t>
            </a:r>
            <a:r>
              <a:rPr lang="fr-CH" sz="1000" b="0" i="0" kern="1200" baseline="0">
                <a:solidFill>
                  <a:schemeClr val="tx1"/>
                </a:solidFill>
                <a:latin typeface="Arial" charset="0"/>
                <a:ea typeface="+mn-ea"/>
                <a:cs typeface="+mn-cs"/>
              </a:rPr>
              <a:t> kann auf </a:t>
            </a:r>
            <a:r>
              <a:rPr lang="fr-CH" sz="1000" b="1" i="0" kern="1200" baseline="0">
                <a:solidFill>
                  <a:schemeClr val="tx1"/>
                </a:solidFill>
                <a:latin typeface="Arial" charset="0"/>
                <a:ea typeface="+mn-ea"/>
                <a:cs typeface="+mn-cs"/>
              </a:rPr>
              <a:t>180 cm </a:t>
            </a:r>
            <a:r>
              <a:rPr lang="fr-CH" sz="1000" b="0" i="0" kern="1200" baseline="0">
                <a:solidFill>
                  <a:schemeClr val="tx1"/>
                </a:solidFill>
                <a:latin typeface="Arial" charset="0"/>
                <a:ea typeface="+mn-ea"/>
                <a:cs typeface="+mn-cs"/>
              </a:rPr>
              <a:t>reduziert werden, wenn die beweglichen Teile der Laufkatze nicht berührt werden können.</a:t>
            </a:r>
            <a:endParaRPr lang="de-CH"/>
          </a:p>
        </xdr:txBody>
      </xdr:sp>
      <xdr:sp macro="" textlink="">
        <xdr:nvSpPr>
          <xdr:cNvPr id="2212010" name="Freeform 166"/>
          <xdr:cNvSpPr>
            <a:spLocks/>
          </xdr:cNvSpPr>
        </xdr:nvSpPr>
        <xdr:spPr bwMode="auto">
          <a:xfrm>
            <a:off x="2914650" y="2390775"/>
            <a:ext cx="714375" cy="1962150"/>
          </a:xfrm>
          <a:custGeom>
            <a:avLst/>
            <a:gdLst>
              <a:gd name="T0" fmla="*/ 0 w 69"/>
              <a:gd name="T1" fmla="*/ 0 h 232"/>
              <a:gd name="T2" fmla="*/ 0 w 69"/>
              <a:gd name="T3" fmla="*/ 2147483647 h 232"/>
              <a:gd name="T4" fmla="*/ 2147483647 w 69"/>
              <a:gd name="T5" fmla="*/ 2147483647 h 232"/>
              <a:gd name="T6" fmla="*/ 0 60000 65536"/>
              <a:gd name="T7" fmla="*/ 0 60000 65536"/>
              <a:gd name="T8" fmla="*/ 0 60000 65536"/>
              <a:gd name="T9" fmla="*/ 0 w 69"/>
              <a:gd name="T10" fmla="*/ 0 h 232"/>
              <a:gd name="T11" fmla="*/ 69 w 69"/>
              <a:gd name="T12" fmla="*/ 232 h 232"/>
            </a:gdLst>
            <a:ahLst/>
            <a:cxnLst>
              <a:cxn ang="T6">
                <a:pos x="T0" y="T1"/>
              </a:cxn>
              <a:cxn ang="T7">
                <a:pos x="T2" y="T3"/>
              </a:cxn>
              <a:cxn ang="T8">
                <a:pos x="T4" y="T5"/>
              </a:cxn>
            </a:cxnLst>
            <a:rect l="T9" t="T10" r="T11" b="T12"/>
            <a:pathLst>
              <a:path w="69" h="232">
                <a:moveTo>
                  <a:pt x="0" y="0"/>
                </a:moveTo>
                <a:lnTo>
                  <a:pt x="0" y="232"/>
                </a:lnTo>
                <a:lnTo>
                  <a:pt x="69" y="232"/>
                </a:lnTo>
              </a:path>
            </a:pathLst>
          </a:custGeom>
          <a:noFill/>
          <a:ln w="19050" cap="flat" cmpd="sng">
            <a:solidFill>
              <a:srgbClr val="C0504D"/>
            </a:solidFill>
            <a:prstDash val="dash"/>
            <a:round/>
            <a:headEnd type="arrow"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11" name="Freeform 167"/>
          <xdr:cNvSpPr>
            <a:spLocks/>
          </xdr:cNvSpPr>
        </xdr:nvSpPr>
        <xdr:spPr bwMode="auto">
          <a:xfrm>
            <a:off x="3114675" y="1743075"/>
            <a:ext cx="666750" cy="1981200"/>
          </a:xfrm>
          <a:custGeom>
            <a:avLst/>
            <a:gdLst>
              <a:gd name="T0" fmla="*/ 0 w 10000"/>
              <a:gd name="T1" fmla="*/ 2147483647 h 10043"/>
              <a:gd name="T2" fmla="*/ 2147483647 w 10000"/>
              <a:gd name="T3" fmla="*/ 0 h 10043"/>
              <a:gd name="T4" fmla="*/ 2147483647 w 10000"/>
              <a:gd name="T5" fmla="*/ 2147483647 h 10043"/>
              <a:gd name="T6" fmla="*/ 2147483647 w 10000"/>
              <a:gd name="T7" fmla="*/ 2147483647 h 10043"/>
              <a:gd name="T8" fmla="*/ 0 60000 65536"/>
              <a:gd name="T9" fmla="*/ 0 60000 65536"/>
              <a:gd name="T10" fmla="*/ 0 60000 65536"/>
              <a:gd name="T11" fmla="*/ 0 60000 65536"/>
              <a:gd name="T12" fmla="*/ 0 w 10000"/>
              <a:gd name="T13" fmla="*/ 0 h 10043"/>
              <a:gd name="T14" fmla="*/ 10000 w 10000"/>
              <a:gd name="T15" fmla="*/ 10043 h 10043"/>
            </a:gdLst>
            <a:ahLst/>
            <a:cxnLst>
              <a:cxn ang="T8">
                <a:pos x="T0" y="T1"/>
              </a:cxn>
              <a:cxn ang="T9">
                <a:pos x="T2" y="T3"/>
              </a:cxn>
              <a:cxn ang="T10">
                <a:pos x="T4" y="T5"/>
              </a:cxn>
              <a:cxn ang="T11">
                <a:pos x="T6" y="T7"/>
              </a:cxn>
            </a:cxnLst>
            <a:rect l="T12" t="T13" r="T14" b="T15"/>
            <a:pathLst>
              <a:path w="10000" h="10043">
                <a:moveTo>
                  <a:pt x="0" y="43"/>
                </a:moveTo>
                <a:lnTo>
                  <a:pt x="9137" y="0"/>
                </a:lnTo>
                <a:lnTo>
                  <a:pt x="9527" y="74"/>
                </a:lnTo>
                <a:cubicBezTo>
                  <a:pt x="9685" y="3397"/>
                  <a:pt x="9842" y="6720"/>
                  <a:pt x="10000" y="10043"/>
                </a:cubicBezTo>
              </a:path>
            </a:pathLst>
          </a:custGeom>
          <a:noFill/>
          <a:ln w="19050" cap="flat" cmpd="sng">
            <a:solidFill>
              <a:srgbClr val="C0504D"/>
            </a:solidFill>
            <a:prstDash val="dash"/>
            <a:round/>
            <a:headEnd type="arrow"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12" name="Freeform 168"/>
          <xdr:cNvSpPr>
            <a:spLocks/>
          </xdr:cNvSpPr>
        </xdr:nvSpPr>
        <xdr:spPr bwMode="auto">
          <a:xfrm flipH="1">
            <a:off x="4133850" y="1914525"/>
            <a:ext cx="47625" cy="552450"/>
          </a:xfrm>
          <a:custGeom>
            <a:avLst/>
            <a:gdLst>
              <a:gd name="T0" fmla="*/ 0 w 1"/>
              <a:gd name="T1" fmla="*/ 0 h 39"/>
              <a:gd name="T2" fmla="*/ 2147483647 w 1"/>
              <a:gd name="T3" fmla="*/ 2147483647 h 39"/>
              <a:gd name="T4" fmla="*/ 0 60000 65536"/>
              <a:gd name="T5" fmla="*/ 0 60000 65536"/>
              <a:gd name="T6" fmla="*/ 0 w 1"/>
              <a:gd name="T7" fmla="*/ 0 h 39"/>
              <a:gd name="T8" fmla="*/ 1 w 1"/>
              <a:gd name="T9" fmla="*/ 39 h 39"/>
            </a:gdLst>
            <a:ahLst/>
            <a:cxnLst>
              <a:cxn ang="T4">
                <a:pos x="T0" y="T1"/>
              </a:cxn>
              <a:cxn ang="T5">
                <a:pos x="T2" y="T3"/>
              </a:cxn>
            </a:cxnLst>
            <a:rect l="T6" t="T7" r="T8" b="T9"/>
            <a:pathLst>
              <a:path w="1" h="39">
                <a:moveTo>
                  <a:pt x="0" y="0"/>
                </a:moveTo>
                <a:lnTo>
                  <a:pt x="1" y="39"/>
                </a:lnTo>
              </a:path>
            </a:pathLst>
          </a:custGeom>
          <a:noFill/>
          <a:ln w="19050" cap="flat" cmpd="sng">
            <a:solidFill>
              <a:srgbClr val="C0504D"/>
            </a:solidFill>
            <a:prstDash val="dash"/>
            <a:round/>
            <a:headEnd type="arrow"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13" name="Freeform 169"/>
          <xdr:cNvSpPr>
            <a:spLocks/>
          </xdr:cNvSpPr>
        </xdr:nvSpPr>
        <xdr:spPr bwMode="auto">
          <a:xfrm>
            <a:off x="5000625" y="4419600"/>
            <a:ext cx="1704975" cy="923925"/>
          </a:xfrm>
          <a:custGeom>
            <a:avLst/>
            <a:gdLst>
              <a:gd name="T0" fmla="*/ 0 w 158"/>
              <a:gd name="T1" fmla="*/ 0 h 76"/>
              <a:gd name="T2" fmla="*/ 2147483647 w 158"/>
              <a:gd name="T3" fmla="*/ 2147483647 h 76"/>
              <a:gd name="T4" fmla="*/ 0 60000 65536"/>
              <a:gd name="T5" fmla="*/ 0 60000 65536"/>
              <a:gd name="T6" fmla="*/ 0 w 158"/>
              <a:gd name="T7" fmla="*/ 0 h 76"/>
              <a:gd name="T8" fmla="*/ 158 w 158"/>
              <a:gd name="T9" fmla="*/ 76 h 76"/>
            </a:gdLst>
            <a:ahLst/>
            <a:cxnLst>
              <a:cxn ang="T4">
                <a:pos x="T0" y="T1"/>
              </a:cxn>
              <a:cxn ang="T5">
                <a:pos x="T2" y="T3"/>
              </a:cxn>
            </a:cxnLst>
            <a:rect l="T6" t="T7" r="T8" b="T9"/>
            <a:pathLst>
              <a:path w="158" h="76">
                <a:moveTo>
                  <a:pt x="0" y="0"/>
                </a:moveTo>
                <a:lnTo>
                  <a:pt x="158" y="76"/>
                </a:lnTo>
              </a:path>
            </a:pathLst>
          </a:custGeom>
          <a:noFill/>
          <a:ln w="19050" cap="flat" cmpd="sng">
            <a:solidFill>
              <a:srgbClr val="C0504D"/>
            </a:solidFill>
            <a:prstDash val="dash"/>
            <a:round/>
            <a:headEnd type="none" w="med" len="med"/>
            <a:tailEnd type="arrow" w="med" len="med"/>
          </a:ln>
          <a:extLst>
            <a:ext uri="{909E8E84-426E-40DD-AFC4-6F175D3DCCD1}">
              <a14:hiddenFill xmlns:a14="http://schemas.microsoft.com/office/drawing/2010/main">
                <a:solidFill>
                  <a:srgbClr val="FFFFFF"/>
                </a:solidFill>
              </a14:hiddenFill>
            </a:ext>
          </a:extLst>
        </xdr:spPr>
      </xdr:sp>
      <xdr:sp macro="" textlink="">
        <xdr:nvSpPr>
          <xdr:cNvPr id="2212014" name="Freeform 170"/>
          <xdr:cNvSpPr>
            <a:spLocks/>
          </xdr:cNvSpPr>
        </xdr:nvSpPr>
        <xdr:spPr bwMode="auto">
          <a:xfrm>
            <a:off x="3695700" y="5657850"/>
            <a:ext cx="466725" cy="1200150"/>
          </a:xfrm>
          <a:custGeom>
            <a:avLst/>
            <a:gdLst>
              <a:gd name="T0" fmla="*/ 2147483647 w 37"/>
              <a:gd name="T1" fmla="*/ 2147483647 h 91"/>
              <a:gd name="T2" fmla="*/ 2147483647 w 37"/>
              <a:gd name="T3" fmla="*/ 2147483647 h 91"/>
              <a:gd name="T4" fmla="*/ 0 w 37"/>
              <a:gd name="T5" fmla="*/ 0 h 91"/>
              <a:gd name="T6" fmla="*/ 0 60000 65536"/>
              <a:gd name="T7" fmla="*/ 0 60000 65536"/>
              <a:gd name="T8" fmla="*/ 0 60000 65536"/>
              <a:gd name="T9" fmla="*/ 0 w 37"/>
              <a:gd name="T10" fmla="*/ 0 h 91"/>
              <a:gd name="T11" fmla="*/ 37 w 37"/>
              <a:gd name="T12" fmla="*/ 91 h 91"/>
            </a:gdLst>
            <a:ahLst/>
            <a:cxnLst>
              <a:cxn ang="T6">
                <a:pos x="T0" y="T1"/>
              </a:cxn>
              <a:cxn ang="T7">
                <a:pos x="T2" y="T3"/>
              </a:cxn>
              <a:cxn ang="T8">
                <a:pos x="T4" y="T5"/>
              </a:cxn>
            </a:cxnLst>
            <a:rect l="T9" t="T10" r="T11" b="T12"/>
            <a:pathLst>
              <a:path w="37" h="91">
                <a:moveTo>
                  <a:pt x="37" y="91"/>
                </a:moveTo>
                <a:cubicBezTo>
                  <a:pt x="36" y="87"/>
                  <a:pt x="34" y="79"/>
                  <a:pt x="34" y="79"/>
                </a:cubicBezTo>
                <a:lnTo>
                  <a:pt x="0" y="0"/>
                </a:lnTo>
              </a:path>
            </a:pathLst>
          </a:custGeom>
          <a:noFill/>
          <a:ln w="19050" cap="flat" cmpd="sng">
            <a:solidFill>
              <a:srgbClr val="C0504D"/>
            </a:solidFill>
            <a:prstDash val="dash"/>
            <a:round/>
            <a:headEnd type="arrow"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15" name="Freeform 177"/>
          <xdr:cNvSpPr>
            <a:spLocks/>
          </xdr:cNvSpPr>
        </xdr:nvSpPr>
        <xdr:spPr bwMode="auto">
          <a:xfrm>
            <a:off x="2952750" y="5019675"/>
            <a:ext cx="866775" cy="2419350"/>
          </a:xfrm>
          <a:custGeom>
            <a:avLst/>
            <a:gdLst>
              <a:gd name="T0" fmla="*/ 2147483647 w 76"/>
              <a:gd name="T1" fmla="*/ 2147483647 h 232"/>
              <a:gd name="T2" fmla="*/ 2147483647 w 76"/>
              <a:gd name="T3" fmla="*/ 2147483647 h 232"/>
              <a:gd name="T4" fmla="*/ 0 w 76"/>
              <a:gd name="T5" fmla="*/ 0 h 232"/>
              <a:gd name="T6" fmla="*/ 0 60000 65536"/>
              <a:gd name="T7" fmla="*/ 0 60000 65536"/>
              <a:gd name="T8" fmla="*/ 0 60000 65536"/>
              <a:gd name="T9" fmla="*/ 0 w 76"/>
              <a:gd name="T10" fmla="*/ 0 h 232"/>
              <a:gd name="T11" fmla="*/ 76 w 76"/>
              <a:gd name="T12" fmla="*/ 232 h 232"/>
            </a:gdLst>
            <a:ahLst/>
            <a:cxnLst>
              <a:cxn ang="T6">
                <a:pos x="T0" y="T1"/>
              </a:cxn>
              <a:cxn ang="T7">
                <a:pos x="T2" y="T3"/>
              </a:cxn>
              <a:cxn ang="T8">
                <a:pos x="T4" y="T5"/>
              </a:cxn>
            </a:cxnLst>
            <a:rect l="T9" t="T10" r="T11" b="T12"/>
            <a:pathLst>
              <a:path w="76" h="232">
                <a:moveTo>
                  <a:pt x="76" y="232"/>
                </a:moveTo>
                <a:lnTo>
                  <a:pt x="59" y="232"/>
                </a:lnTo>
                <a:lnTo>
                  <a:pt x="0" y="0"/>
                </a:lnTo>
              </a:path>
            </a:pathLst>
          </a:custGeom>
          <a:noFill/>
          <a:ln w="19050" cap="flat" cmpd="sng">
            <a:solidFill>
              <a:srgbClr val="C0504D"/>
            </a:solidFill>
            <a:prstDash val="dash"/>
            <a:round/>
            <a:headEnd type="arrow"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12016" name="Freeform 176"/>
          <xdr:cNvSpPr>
            <a:spLocks/>
          </xdr:cNvSpPr>
        </xdr:nvSpPr>
        <xdr:spPr bwMode="auto">
          <a:xfrm>
            <a:off x="4552950" y="5419725"/>
            <a:ext cx="3476625" cy="2505075"/>
          </a:xfrm>
          <a:custGeom>
            <a:avLst/>
            <a:gdLst>
              <a:gd name="T0" fmla="*/ 2147483647 w 10000"/>
              <a:gd name="T1" fmla="*/ 0 h 10000"/>
              <a:gd name="T2" fmla="*/ 2147483647 w 10000"/>
              <a:gd name="T3" fmla="*/ 2147483647 h 10000"/>
              <a:gd name="T4" fmla="*/ 2147483647 w 10000"/>
              <a:gd name="T5" fmla="*/ 2147483647 h 10000"/>
              <a:gd name="T6" fmla="*/ 0 w 10000"/>
              <a:gd name="T7" fmla="*/ 2147483647 h 10000"/>
              <a:gd name="T8" fmla="*/ 2147483647 w 10000"/>
              <a:gd name="T9" fmla="*/ 2147483647 h 10000"/>
              <a:gd name="T10" fmla="*/ 2147483647 w 10000"/>
              <a:gd name="T11" fmla="*/ 2147483647 h 10000"/>
              <a:gd name="T12" fmla="*/ 2147483647 w 10000"/>
              <a:gd name="T13" fmla="*/ 2147483647 h 10000"/>
              <a:gd name="T14" fmla="*/ 2147483647 w 10000"/>
              <a:gd name="T15" fmla="*/ 2147483647 h 10000"/>
              <a:gd name="T16" fmla="*/ 2147483647 w 10000"/>
              <a:gd name="T17" fmla="*/ 2147483647 h 1000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000"/>
              <a:gd name="T28" fmla="*/ 0 h 10000"/>
              <a:gd name="T29" fmla="*/ 10000 w 10000"/>
              <a:gd name="T30" fmla="*/ 10000 h 1000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000" h="10000">
                <a:moveTo>
                  <a:pt x="7828" y="0"/>
                </a:moveTo>
                <a:cubicBezTo>
                  <a:pt x="7647" y="954"/>
                  <a:pt x="7465" y="1907"/>
                  <a:pt x="7284" y="2861"/>
                </a:cubicBezTo>
                <a:lnTo>
                  <a:pt x="6414" y="2744"/>
                </a:lnTo>
                <a:lnTo>
                  <a:pt x="0" y="4909"/>
                </a:lnTo>
                <a:lnTo>
                  <a:pt x="952" y="6223"/>
                </a:lnTo>
                <a:lnTo>
                  <a:pt x="1795" y="7450"/>
                </a:lnTo>
                <a:cubicBezTo>
                  <a:pt x="1696" y="8300"/>
                  <a:pt x="1597" y="9150"/>
                  <a:pt x="1497" y="10000"/>
                </a:cubicBezTo>
                <a:lnTo>
                  <a:pt x="10000" y="8299"/>
                </a:lnTo>
                <a:cubicBezTo>
                  <a:pt x="9937" y="6023"/>
                  <a:pt x="10000" y="3774"/>
                  <a:pt x="9937" y="1498"/>
                </a:cubicBezTo>
              </a:path>
            </a:pathLst>
          </a:custGeom>
          <a:solidFill>
            <a:srgbClr val="92D050"/>
          </a:solidFill>
          <a:ln>
            <a:noFill/>
          </a:ln>
          <a:extLst>
            <a:ext uri="{91240B29-F687-4F45-9708-019B960494DF}">
              <a14:hiddenLine xmlns:a14="http://schemas.microsoft.com/office/drawing/2010/main" w="9525" cap="flat" cmpd="sng">
                <a:solidFill>
                  <a:srgbClr val="000000"/>
                </a:solidFill>
                <a:prstDash val="solid"/>
                <a:round/>
                <a:headEnd/>
                <a:tailEnd/>
              </a14:hiddenLine>
            </a:ext>
          </a:extLst>
        </xdr:spPr>
      </xdr:sp>
      <xdr:sp macro="" textlink="">
        <xdr:nvSpPr>
          <xdr:cNvPr id="181" name="Text Box 59"/>
          <xdr:cNvSpPr txBox="1">
            <a:spLocks noChangeArrowheads="1"/>
          </xdr:cNvSpPr>
        </xdr:nvSpPr>
        <xdr:spPr bwMode="auto">
          <a:xfrm>
            <a:off x="4733925" y="4933950"/>
            <a:ext cx="819150" cy="32385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2</a:t>
            </a:r>
            <a:r>
              <a:rPr lang="fr-CH" sz="1050" b="1" kern="1200">
                <a:solidFill>
                  <a:schemeClr val="tx1"/>
                </a:solidFill>
                <a:latin typeface="Arial" pitchFamily="34" charset="0"/>
                <a:ea typeface="+mn-ea"/>
                <a:cs typeface="Arial" pitchFamily="34" charset="0"/>
              </a:rPr>
              <a:t>= ?</a:t>
            </a:r>
          </a:p>
        </xdr:txBody>
      </xdr:sp>
    </xdr:grpSp>
    <xdr:clientData/>
  </xdr:twoCellAnchor>
  <xdr:twoCellAnchor editAs="oneCell">
    <xdr:from>
      <xdr:col>7</xdr:col>
      <xdr:colOff>323850</xdr:colOff>
      <xdr:row>26</xdr:row>
      <xdr:rowOff>190500</xdr:rowOff>
    </xdr:from>
    <xdr:to>
      <xdr:col>12</xdr:col>
      <xdr:colOff>133350</xdr:colOff>
      <xdr:row>30</xdr:row>
      <xdr:rowOff>171450</xdr:rowOff>
    </xdr:to>
    <xdr:pic>
      <xdr:nvPicPr>
        <xdr:cNvPr id="2212004" name="Imag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86325" y="7019925"/>
          <a:ext cx="31623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0</xdr:rowOff>
    </xdr:from>
    <xdr:to>
      <xdr:col>18</xdr:col>
      <xdr:colOff>114300</xdr:colOff>
      <xdr:row>5</xdr:row>
      <xdr:rowOff>104775</xdr:rowOff>
    </xdr:to>
    <xdr:pic>
      <xdr:nvPicPr>
        <xdr:cNvPr id="2212005" name="Imag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29675" y="762000"/>
          <a:ext cx="31623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66675</xdr:colOff>
      <xdr:row>0</xdr:row>
      <xdr:rowOff>0</xdr:rowOff>
    </xdr:from>
    <xdr:to>
      <xdr:col>7</xdr:col>
      <xdr:colOff>0</xdr:colOff>
      <xdr:row>0</xdr:row>
      <xdr:rowOff>542925</xdr:rowOff>
    </xdr:to>
    <xdr:pic>
      <xdr:nvPicPr>
        <xdr:cNvPr id="2194158"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42</xdr:row>
      <xdr:rowOff>19050</xdr:rowOff>
    </xdr:from>
    <xdr:to>
      <xdr:col>1</xdr:col>
      <xdr:colOff>885825</xdr:colOff>
      <xdr:row>43</xdr:row>
      <xdr:rowOff>21576</xdr:rowOff>
    </xdr:to>
    <xdr:sp macro="" textlink="">
      <xdr:nvSpPr>
        <xdr:cNvPr id="7" name="Abgerundetes Rechteck 6">
          <a:hlinkClick xmlns:r="http://schemas.openxmlformats.org/officeDocument/2006/relationships" r:id="rId2"/>
        </xdr:cNvPr>
        <xdr:cNvSpPr/>
      </xdr:nvSpPr>
      <xdr:spPr>
        <a:xfrm>
          <a:off x="104775" y="106870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1019175</xdr:colOff>
      <xdr:row>42</xdr:row>
      <xdr:rowOff>19050</xdr:rowOff>
    </xdr:from>
    <xdr:to>
      <xdr:col>1</xdr:col>
      <xdr:colOff>2181225</xdr:colOff>
      <xdr:row>43</xdr:row>
      <xdr:rowOff>21576</xdr:rowOff>
    </xdr:to>
    <xdr:sp macro="" textlink="">
      <xdr:nvSpPr>
        <xdr:cNvPr id="8" name="Abgerundetes Rechteck 7">
          <a:hlinkClick xmlns:r="http://schemas.openxmlformats.org/officeDocument/2006/relationships" r:id="rId3"/>
        </xdr:cNvPr>
        <xdr:cNvSpPr/>
      </xdr:nvSpPr>
      <xdr:spPr>
        <a:xfrm>
          <a:off x="1400175" y="106870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361950</xdr:colOff>
      <xdr:row>20</xdr:row>
      <xdr:rowOff>133350</xdr:rowOff>
    </xdr:from>
    <xdr:to>
      <xdr:col>2</xdr:col>
      <xdr:colOff>28575</xdr:colOff>
      <xdr:row>29</xdr:row>
      <xdr:rowOff>981075</xdr:rowOff>
    </xdr:to>
    <xdr:grpSp>
      <xdr:nvGrpSpPr>
        <xdr:cNvPr id="2194161" name="Gruppieren 56"/>
        <xdr:cNvGrpSpPr>
          <a:grpSpLocks/>
        </xdr:cNvGrpSpPr>
      </xdr:nvGrpSpPr>
      <xdr:grpSpPr bwMode="auto">
        <a:xfrm>
          <a:off x="361950" y="4591050"/>
          <a:ext cx="3114675" cy="2305050"/>
          <a:chOff x="361950" y="4200525"/>
          <a:chExt cx="2417256" cy="1790702"/>
        </a:xfrm>
      </xdr:grpSpPr>
      <xdr:grpSp>
        <xdr:nvGrpSpPr>
          <xdr:cNvPr id="2194185" name="Gruppieren 26"/>
          <xdr:cNvGrpSpPr>
            <a:grpSpLocks/>
          </xdr:cNvGrpSpPr>
        </xdr:nvGrpSpPr>
        <xdr:grpSpPr bwMode="auto">
          <a:xfrm>
            <a:off x="361950" y="4200525"/>
            <a:ext cx="2417256" cy="1790702"/>
            <a:chOff x="4029409" y="2002436"/>
            <a:chExt cx="2417888" cy="1788514"/>
          </a:xfrm>
        </xdr:grpSpPr>
        <xdr:sp macro="" textlink="">
          <xdr:nvSpPr>
            <xdr:cNvPr id="2194187" name="Freihandform 27"/>
            <xdr:cNvSpPr>
              <a:spLocks/>
            </xdr:cNvSpPr>
          </xdr:nvSpPr>
          <xdr:spPr bwMode="auto">
            <a:xfrm>
              <a:off x="4671270" y="3016820"/>
              <a:ext cx="1738141" cy="388491"/>
            </a:xfrm>
            <a:custGeom>
              <a:avLst/>
              <a:gdLst>
                <a:gd name="T0" fmla="*/ 1729799 w 1738141"/>
                <a:gd name="T1" fmla="*/ 29795 h 388491"/>
                <a:gd name="T2" fmla="*/ 1313038 w 1738141"/>
                <a:gd name="T3" fmla="*/ 343213 h 388491"/>
                <a:gd name="T4" fmla="*/ 1290491 w 1738141"/>
                <a:gd name="T5" fmla="*/ 363255 h 388491"/>
                <a:gd name="T6" fmla="*/ 1270450 w 1738141"/>
                <a:gd name="T7" fmla="*/ 385801 h 388491"/>
                <a:gd name="T8" fmla="*/ 1085065 w 1738141"/>
                <a:gd name="T9" fmla="*/ 380791 h 388491"/>
                <a:gd name="T10" fmla="*/ 1002393 w 1738141"/>
                <a:gd name="T11" fmla="*/ 365760 h 388491"/>
                <a:gd name="T12" fmla="*/ 949783 w 1738141"/>
                <a:gd name="T13" fmla="*/ 355739 h 388491"/>
                <a:gd name="T14" fmla="*/ 917216 w 1738141"/>
                <a:gd name="T15" fmla="*/ 340708 h 388491"/>
                <a:gd name="T16" fmla="*/ 879638 w 1738141"/>
                <a:gd name="T17" fmla="*/ 328182 h 388491"/>
                <a:gd name="T18" fmla="*/ 849575 w 1738141"/>
                <a:gd name="T19" fmla="*/ 325677 h 388491"/>
                <a:gd name="T20" fmla="*/ 829534 w 1738141"/>
                <a:gd name="T21" fmla="*/ 338203 h 388491"/>
                <a:gd name="T22" fmla="*/ 804482 w 1738141"/>
                <a:gd name="T23" fmla="*/ 355739 h 388491"/>
                <a:gd name="T24" fmla="*/ 781935 w 1738141"/>
                <a:gd name="T25" fmla="*/ 368265 h 388491"/>
                <a:gd name="T26" fmla="*/ 629117 w 1738141"/>
                <a:gd name="T27" fmla="*/ 373275 h 388491"/>
                <a:gd name="T28" fmla="*/ 591539 w 1738141"/>
                <a:gd name="T29" fmla="*/ 365760 h 388491"/>
                <a:gd name="T30" fmla="*/ 533919 w 1738141"/>
                <a:gd name="T31" fmla="*/ 348223 h 388491"/>
                <a:gd name="T32" fmla="*/ 506362 w 1738141"/>
                <a:gd name="T33" fmla="*/ 335697 h 388491"/>
                <a:gd name="T34" fmla="*/ 483815 w 1738141"/>
                <a:gd name="T35" fmla="*/ 323171 h 388491"/>
                <a:gd name="T36" fmla="*/ 463774 w 1738141"/>
                <a:gd name="T37" fmla="*/ 315656 h 388491"/>
                <a:gd name="T38" fmla="*/ 448742 w 1738141"/>
                <a:gd name="T39" fmla="*/ 303130 h 388491"/>
                <a:gd name="T40" fmla="*/ 416175 w 1738141"/>
                <a:gd name="T41" fmla="*/ 308140 h 388491"/>
                <a:gd name="T42" fmla="*/ 381102 w 1738141"/>
                <a:gd name="T43" fmla="*/ 333192 h 388491"/>
                <a:gd name="T44" fmla="*/ 358555 w 1738141"/>
                <a:gd name="T45" fmla="*/ 350729 h 388491"/>
                <a:gd name="T46" fmla="*/ 320977 w 1738141"/>
                <a:gd name="T47" fmla="*/ 363255 h 388491"/>
                <a:gd name="T48" fmla="*/ 135592 w 1738141"/>
                <a:gd name="T49" fmla="*/ 365760 h 388491"/>
                <a:gd name="T50" fmla="*/ 120560 w 1738141"/>
                <a:gd name="T51" fmla="*/ 355739 h 388491"/>
                <a:gd name="T52" fmla="*/ 82982 w 1738141"/>
                <a:gd name="T53" fmla="*/ 330687 h 388491"/>
                <a:gd name="T54" fmla="*/ 57930 w 1738141"/>
                <a:gd name="T55" fmla="*/ 305635 h 388491"/>
                <a:gd name="T56" fmla="*/ 32878 w 1738141"/>
                <a:gd name="T57" fmla="*/ 273067 h 388491"/>
                <a:gd name="T58" fmla="*/ 22857 w 1738141"/>
                <a:gd name="T59" fmla="*/ 255531 h 388491"/>
                <a:gd name="T60" fmla="*/ 30373 w 1738141"/>
                <a:gd name="T61" fmla="*/ 200416 h 388491"/>
                <a:gd name="T62" fmla="*/ 40394 w 1738141"/>
                <a:gd name="T63" fmla="*/ 162838 h 388491"/>
                <a:gd name="T64" fmla="*/ 27868 w 1738141"/>
                <a:gd name="T65" fmla="*/ 102713 h 388491"/>
                <a:gd name="T66" fmla="*/ 22857 w 1738141"/>
                <a:gd name="T67" fmla="*/ 85177 h 388491"/>
                <a:gd name="T68" fmla="*/ 7826 w 1738141"/>
                <a:gd name="T69" fmla="*/ 57620 h 388491"/>
                <a:gd name="T70" fmla="*/ 2816 w 1738141"/>
                <a:gd name="T71" fmla="*/ 0 h 38849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738141"/>
                <a:gd name="T109" fmla="*/ 0 h 388491"/>
                <a:gd name="T110" fmla="*/ 1738141 w 1738141"/>
                <a:gd name="T111" fmla="*/ 388491 h 38849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738141" h="388491">
                  <a:moveTo>
                    <a:pt x="2816" y="0"/>
                  </a:moveTo>
                  <a:lnTo>
                    <a:pt x="1729799" y="29795"/>
                  </a:lnTo>
                  <a:lnTo>
                    <a:pt x="1738141" y="371292"/>
                  </a:lnTo>
                  <a:cubicBezTo>
                    <a:pt x="1662863" y="378184"/>
                    <a:pt x="1317631" y="340290"/>
                    <a:pt x="1313038" y="343213"/>
                  </a:cubicBezTo>
                  <a:cubicBezTo>
                    <a:pt x="1312203" y="345718"/>
                    <a:pt x="1312252" y="348724"/>
                    <a:pt x="1310533" y="350729"/>
                  </a:cubicBezTo>
                  <a:cubicBezTo>
                    <a:pt x="1302365" y="360258"/>
                    <a:pt x="1299908" y="360115"/>
                    <a:pt x="1290491" y="363255"/>
                  </a:cubicBezTo>
                  <a:cubicBezTo>
                    <a:pt x="1289656" y="365760"/>
                    <a:pt x="1289521" y="368621"/>
                    <a:pt x="1287986" y="370770"/>
                  </a:cubicBezTo>
                  <a:cubicBezTo>
                    <a:pt x="1284561" y="375564"/>
                    <a:pt x="1276335" y="382858"/>
                    <a:pt x="1270450" y="385801"/>
                  </a:cubicBezTo>
                  <a:cubicBezTo>
                    <a:pt x="1268088" y="386982"/>
                    <a:pt x="1265439" y="387472"/>
                    <a:pt x="1262934" y="388307"/>
                  </a:cubicBezTo>
                  <a:cubicBezTo>
                    <a:pt x="1211542" y="386649"/>
                    <a:pt x="1142821" y="388491"/>
                    <a:pt x="1085065" y="380791"/>
                  </a:cubicBezTo>
                  <a:cubicBezTo>
                    <a:pt x="1041220" y="374945"/>
                    <a:pt x="1102223" y="382484"/>
                    <a:pt x="1052497" y="373275"/>
                  </a:cubicBezTo>
                  <a:cubicBezTo>
                    <a:pt x="1035891" y="370200"/>
                    <a:pt x="1018777" y="369856"/>
                    <a:pt x="1002393" y="365760"/>
                  </a:cubicBezTo>
                  <a:cubicBezTo>
                    <a:pt x="999053" y="364925"/>
                    <a:pt x="995754" y="363899"/>
                    <a:pt x="992372" y="363255"/>
                  </a:cubicBezTo>
                  <a:cubicBezTo>
                    <a:pt x="978211" y="360558"/>
                    <a:pt x="949783" y="355739"/>
                    <a:pt x="949783" y="355739"/>
                  </a:cubicBezTo>
                  <a:cubicBezTo>
                    <a:pt x="941432" y="352399"/>
                    <a:pt x="932897" y="349487"/>
                    <a:pt x="924731" y="345718"/>
                  </a:cubicBezTo>
                  <a:cubicBezTo>
                    <a:pt x="921997" y="344456"/>
                    <a:pt x="920093" y="341593"/>
                    <a:pt x="917216" y="340708"/>
                  </a:cubicBezTo>
                  <a:cubicBezTo>
                    <a:pt x="909077" y="338203"/>
                    <a:pt x="892164" y="335697"/>
                    <a:pt x="892164" y="335697"/>
                  </a:cubicBezTo>
                  <a:cubicBezTo>
                    <a:pt x="879464" y="322999"/>
                    <a:pt x="895902" y="337941"/>
                    <a:pt x="879638" y="328182"/>
                  </a:cubicBezTo>
                  <a:cubicBezTo>
                    <a:pt x="862445" y="317866"/>
                    <a:pt x="888398" y="327761"/>
                    <a:pt x="867112" y="320666"/>
                  </a:cubicBezTo>
                  <a:cubicBezTo>
                    <a:pt x="861266" y="322336"/>
                    <a:pt x="855110" y="323161"/>
                    <a:pt x="849575" y="325677"/>
                  </a:cubicBezTo>
                  <a:cubicBezTo>
                    <a:pt x="845774" y="327405"/>
                    <a:pt x="843095" y="330979"/>
                    <a:pt x="839554" y="333192"/>
                  </a:cubicBezTo>
                  <a:cubicBezTo>
                    <a:pt x="836387" y="335171"/>
                    <a:pt x="832874" y="336533"/>
                    <a:pt x="829534" y="338203"/>
                  </a:cubicBezTo>
                  <a:cubicBezTo>
                    <a:pt x="826194" y="342378"/>
                    <a:pt x="823894" y="347663"/>
                    <a:pt x="819513" y="350729"/>
                  </a:cubicBezTo>
                  <a:cubicBezTo>
                    <a:pt x="815186" y="353758"/>
                    <a:pt x="809206" y="353377"/>
                    <a:pt x="804482" y="355739"/>
                  </a:cubicBezTo>
                  <a:cubicBezTo>
                    <a:pt x="800747" y="357606"/>
                    <a:pt x="798111" y="361227"/>
                    <a:pt x="794461" y="363255"/>
                  </a:cubicBezTo>
                  <a:cubicBezTo>
                    <a:pt x="790530" y="365439"/>
                    <a:pt x="785957" y="366254"/>
                    <a:pt x="781935" y="368265"/>
                  </a:cubicBezTo>
                  <a:cubicBezTo>
                    <a:pt x="777580" y="370443"/>
                    <a:pt x="773584" y="373276"/>
                    <a:pt x="769409" y="375781"/>
                  </a:cubicBezTo>
                  <a:lnTo>
                    <a:pt x="629117" y="373275"/>
                  </a:lnTo>
                  <a:cubicBezTo>
                    <a:pt x="619898" y="373000"/>
                    <a:pt x="610604" y="372579"/>
                    <a:pt x="601560" y="370770"/>
                  </a:cubicBezTo>
                  <a:cubicBezTo>
                    <a:pt x="597898" y="370038"/>
                    <a:pt x="595178" y="366600"/>
                    <a:pt x="591539" y="365760"/>
                  </a:cubicBezTo>
                  <a:cubicBezTo>
                    <a:pt x="584171" y="364060"/>
                    <a:pt x="576508" y="364090"/>
                    <a:pt x="568992" y="363255"/>
                  </a:cubicBezTo>
                  <a:cubicBezTo>
                    <a:pt x="558729" y="359149"/>
                    <a:pt x="542471" y="352828"/>
                    <a:pt x="533919" y="348223"/>
                  </a:cubicBezTo>
                  <a:cubicBezTo>
                    <a:pt x="530243" y="346244"/>
                    <a:pt x="527699" y="342436"/>
                    <a:pt x="523898" y="340708"/>
                  </a:cubicBezTo>
                  <a:cubicBezTo>
                    <a:pt x="518364" y="338192"/>
                    <a:pt x="512172" y="337485"/>
                    <a:pt x="506362" y="335697"/>
                  </a:cubicBezTo>
                  <a:cubicBezTo>
                    <a:pt x="501314" y="334144"/>
                    <a:pt x="496341" y="332357"/>
                    <a:pt x="491331" y="330687"/>
                  </a:cubicBezTo>
                  <a:cubicBezTo>
                    <a:pt x="488826" y="328182"/>
                    <a:pt x="486891" y="324929"/>
                    <a:pt x="483815" y="323171"/>
                  </a:cubicBezTo>
                  <a:cubicBezTo>
                    <a:pt x="480826" y="321463"/>
                    <a:pt x="477018" y="321875"/>
                    <a:pt x="473794" y="320666"/>
                  </a:cubicBezTo>
                  <a:cubicBezTo>
                    <a:pt x="470298" y="319355"/>
                    <a:pt x="467114" y="317326"/>
                    <a:pt x="463774" y="315656"/>
                  </a:cubicBezTo>
                  <a:cubicBezTo>
                    <a:pt x="461269" y="312316"/>
                    <a:pt x="459466" y="308308"/>
                    <a:pt x="456258" y="305635"/>
                  </a:cubicBezTo>
                  <a:cubicBezTo>
                    <a:pt x="454229" y="303944"/>
                    <a:pt x="451104" y="304311"/>
                    <a:pt x="448742" y="303130"/>
                  </a:cubicBezTo>
                  <a:cubicBezTo>
                    <a:pt x="446049" y="301783"/>
                    <a:pt x="443732" y="299789"/>
                    <a:pt x="441227" y="298119"/>
                  </a:cubicBezTo>
                  <a:cubicBezTo>
                    <a:pt x="432876" y="301459"/>
                    <a:pt x="423835" y="303426"/>
                    <a:pt x="416175" y="308140"/>
                  </a:cubicBezTo>
                  <a:cubicBezTo>
                    <a:pt x="412619" y="310328"/>
                    <a:pt x="411612" y="315208"/>
                    <a:pt x="408659" y="318161"/>
                  </a:cubicBezTo>
                  <a:cubicBezTo>
                    <a:pt x="400160" y="326660"/>
                    <a:pt x="392410" y="328346"/>
                    <a:pt x="381102" y="333192"/>
                  </a:cubicBezTo>
                  <a:cubicBezTo>
                    <a:pt x="377762" y="336532"/>
                    <a:pt x="374810" y="340313"/>
                    <a:pt x="371081" y="343213"/>
                  </a:cubicBezTo>
                  <a:cubicBezTo>
                    <a:pt x="367237" y="346203"/>
                    <a:pt x="362812" y="348364"/>
                    <a:pt x="358555" y="350729"/>
                  </a:cubicBezTo>
                  <a:cubicBezTo>
                    <a:pt x="349522" y="355747"/>
                    <a:pt x="343999" y="357886"/>
                    <a:pt x="333503" y="360749"/>
                  </a:cubicBezTo>
                  <a:cubicBezTo>
                    <a:pt x="329395" y="361869"/>
                    <a:pt x="325152" y="362420"/>
                    <a:pt x="320977" y="363255"/>
                  </a:cubicBezTo>
                  <a:cubicBezTo>
                    <a:pt x="302662" y="375463"/>
                    <a:pt x="311583" y="371343"/>
                    <a:pt x="270873" y="370770"/>
                  </a:cubicBezTo>
                  <a:cubicBezTo>
                    <a:pt x="225753" y="370135"/>
                    <a:pt x="180686" y="367430"/>
                    <a:pt x="135592" y="365760"/>
                  </a:cubicBezTo>
                  <a:cubicBezTo>
                    <a:pt x="133087" y="364925"/>
                    <a:pt x="130273" y="364720"/>
                    <a:pt x="128076" y="363255"/>
                  </a:cubicBezTo>
                  <a:cubicBezTo>
                    <a:pt x="125128" y="361290"/>
                    <a:pt x="123250" y="358045"/>
                    <a:pt x="120560" y="355739"/>
                  </a:cubicBezTo>
                  <a:cubicBezTo>
                    <a:pt x="110908" y="347465"/>
                    <a:pt x="112932" y="349020"/>
                    <a:pt x="103024" y="345718"/>
                  </a:cubicBezTo>
                  <a:cubicBezTo>
                    <a:pt x="85263" y="327960"/>
                    <a:pt x="107893" y="349372"/>
                    <a:pt x="82982" y="330687"/>
                  </a:cubicBezTo>
                  <a:cubicBezTo>
                    <a:pt x="67970" y="319427"/>
                    <a:pt x="83024" y="325690"/>
                    <a:pt x="67951" y="320666"/>
                  </a:cubicBezTo>
                  <a:cubicBezTo>
                    <a:pt x="63690" y="307882"/>
                    <a:pt x="68166" y="317578"/>
                    <a:pt x="57930" y="305635"/>
                  </a:cubicBezTo>
                  <a:cubicBezTo>
                    <a:pt x="40075" y="284804"/>
                    <a:pt x="58415" y="303613"/>
                    <a:pt x="45404" y="290604"/>
                  </a:cubicBezTo>
                  <a:cubicBezTo>
                    <a:pt x="31674" y="263140"/>
                    <a:pt x="49805" y="296766"/>
                    <a:pt x="32878" y="273067"/>
                  </a:cubicBezTo>
                  <a:cubicBezTo>
                    <a:pt x="30707" y="270028"/>
                    <a:pt x="29721" y="266288"/>
                    <a:pt x="27868" y="263046"/>
                  </a:cubicBezTo>
                  <a:cubicBezTo>
                    <a:pt x="26374" y="260432"/>
                    <a:pt x="24527" y="258036"/>
                    <a:pt x="22857" y="255531"/>
                  </a:cubicBezTo>
                  <a:cubicBezTo>
                    <a:pt x="23692" y="240500"/>
                    <a:pt x="23329" y="225353"/>
                    <a:pt x="25363" y="210437"/>
                  </a:cubicBezTo>
                  <a:cubicBezTo>
                    <a:pt x="25868" y="206737"/>
                    <a:pt x="28902" y="203849"/>
                    <a:pt x="30373" y="200416"/>
                  </a:cubicBezTo>
                  <a:cubicBezTo>
                    <a:pt x="31413" y="197989"/>
                    <a:pt x="32198" y="195452"/>
                    <a:pt x="32878" y="192901"/>
                  </a:cubicBezTo>
                  <a:cubicBezTo>
                    <a:pt x="35540" y="182920"/>
                    <a:pt x="37889" y="172859"/>
                    <a:pt x="40394" y="162838"/>
                  </a:cubicBezTo>
                  <a:cubicBezTo>
                    <a:pt x="39187" y="152577"/>
                    <a:pt x="39143" y="127354"/>
                    <a:pt x="32878" y="112734"/>
                  </a:cubicBezTo>
                  <a:cubicBezTo>
                    <a:pt x="31407" y="109301"/>
                    <a:pt x="29339" y="106146"/>
                    <a:pt x="27868" y="102713"/>
                  </a:cubicBezTo>
                  <a:cubicBezTo>
                    <a:pt x="26828" y="100286"/>
                    <a:pt x="26088" y="97737"/>
                    <a:pt x="25363" y="95198"/>
                  </a:cubicBezTo>
                  <a:cubicBezTo>
                    <a:pt x="24417" y="91887"/>
                    <a:pt x="24397" y="88257"/>
                    <a:pt x="22857" y="85177"/>
                  </a:cubicBezTo>
                  <a:cubicBezTo>
                    <a:pt x="19877" y="79218"/>
                    <a:pt x="14927" y="74741"/>
                    <a:pt x="10331" y="70146"/>
                  </a:cubicBezTo>
                  <a:cubicBezTo>
                    <a:pt x="9496" y="65971"/>
                    <a:pt x="9503" y="61534"/>
                    <a:pt x="7826" y="57620"/>
                  </a:cubicBezTo>
                  <a:cubicBezTo>
                    <a:pt x="6896" y="55449"/>
                    <a:pt x="3495" y="54871"/>
                    <a:pt x="2816" y="52609"/>
                  </a:cubicBezTo>
                  <a:cubicBezTo>
                    <a:pt x="0" y="43222"/>
                    <a:pt x="311" y="34410"/>
                    <a:pt x="2816" y="0"/>
                  </a:cubicBezTo>
                  <a:close/>
                </a:path>
              </a:pathLst>
            </a:custGeom>
            <a:blipFill dpi="0" rotWithShape="1">
              <a:blip xmlns:r="http://schemas.openxmlformats.org/officeDocument/2006/relationships" r:embed="rId4"/>
              <a:srcRect/>
              <a:tile tx="0" ty="0" sx="100000" sy="100000" flip="none" algn="tl"/>
            </a:blip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2194188" name="Freihandform 28"/>
            <xdr:cNvSpPr>
              <a:spLocks/>
            </xdr:cNvSpPr>
          </xdr:nvSpPr>
          <xdr:spPr bwMode="auto">
            <a:xfrm>
              <a:off x="4777172" y="2475695"/>
              <a:ext cx="1520660" cy="460958"/>
            </a:xfrm>
            <a:custGeom>
              <a:avLst/>
              <a:gdLst>
                <a:gd name="T0" fmla="*/ 0 w 1520660"/>
                <a:gd name="T1" fmla="*/ 5011 h 460958"/>
                <a:gd name="T2" fmla="*/ 5010 w 1520660"/>
                <a:gd name="T3" fmla="*/ 353234 h 460958"/>
                <a:gd name="T4" fmla="*/ 35073 w 1520660"/>
                <a:gd name="T5" fmla="*/ 395823 h 460958"/>
                <a:gd name="T6" fmla="*/ 1490597 w 1520660"/>
                <a:gd name="T7" fmla="*/ 403339 h 460958"/>
                <a:gd name="T8" fmla="*/ 1493102 w 1520660"/>
                <a:gd name="T9" fmla="*/ 460958 h 460958"/>
                <a:gd name="T10" fmla="*/ 1520660 w 1520660"/>
                <a:gd name="T11" fmla="*/ 460958 h 460958"/>
                <a:gd name="T12" fmla="*/ 1510639 w 1520660"/>
                <a:gd name="T13" fmla="*/ 0 h 460958"/>
                <a:gd name="T14" fmla="*/ 1466908 w 1520660"/>
                <a:gd name="T15" fmla="*/ 248 h 460958"/>
                <a:gd name="T16" fmla="*/ 1471795 w 1520660"/>
                <a:gd name="T17" fmla="*/ 290356 h 460958"/>
                <a:gd name="T18" fmla="*/ 72651 w 1520660"/>
                <a:gd name="T19" fmla="*/ 283089 h 460958"/>
                <a:gd name="T20" fmla="*/ 70146 w 1520660"/>
                <a:gd name="T21" fmla="*/ 2505 h 460958"/>
                <a:gd name="T22" fmla="*/ 45093 w 1520660"/>
                <a:gd name="T23" fmla="*/ 20041 h 460958"/>
                <a:gd name="T24" fmla="*/ 0 w 1520660"/>
                <a:gd name="T25" fmla="*/ 5011 h 46095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20660"/>
                <a:gd name="T40" fmla="*/ 0 h 460958"/>
                <a:gd name="T41" fmla="*/ 1520660 w 1520660"/>
                <a:gd name="T42" fmla="*/ 460958 h 46095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20660" h="460958">
                  <a:moveTo>
                    <a:pt x="0" y="5011"/>
                  </a:moveTo>
                  <a:lnTo>
                    <a:pt x="5010" y="353234"/>
                  </a:lnTo>
                  <a:lnTo>
                    <a:pt x="35073" y="395823"/>
                  </a:lnTo>
                  <a:lnTo>
                    <a:pt x="1490597" y="403339"/>
                  </a:lnTo>
                  <a:lnTo>
                    <a:pt x="1493102" y="460958"/>
                  </a:lnTo>
                  <a:lnTo>
                    <a:pt x="1520660" y="460958"/>
                  </a:lnTo>
                  <a:lnTo>
                    <a:pt x="1510639" y="0"/>
                  </a:lnTo>
                  <a:lnTo>
                    <a:pt x="1466908" y="248"/>
                  </a:lnTo>
                  <a:lnTo>
                    <a:pt x="1471795" y="290356"/>
                  </a:lnTo>
                  <a:lnTo>
                    <a:pt x="72651" y="283089"/>
                  </a:lnTo>
                  <a:cubicBezTo>
                    <a:pt x="74321" y="187891"/>
                    <a:pt x="68476" y="97703"/>
                    <a:pt x="70146" y="2505"/>
                  </a:cubicBezTo>
                  <a:lnTo>
                    <a:pt x="45093" y="20041"/>
                  </a:lnTo>
                  <a:lnTo>
                    <a:pt x="0" y="5011"/>
                  </a:lnTo>
                  <a:close/>
                </a:path>
              </a:pathLst>
            </a:custGeom>
            <a:pattFill prst="ltUpDiag">
              <a:fgClr>
                <a:srgbClr val="5F5F5F"/>
              </a:fgClr>
              <a:bgClr>
                <a:srgbClr val="FFFFFF"/>
              </a:bgClr>
            </a:pattFill>
            <a:ln w="6350" cap="rnd" cmpd="sng">
              <a:solidFill>
                <a:srgbClr val="000000"/>
              </a:solidFill>
              <a:prstDash val="solid"/>
              <a:round/>
              <a:headEnd/>
              <a:tailEnd/>
            </a:ln>
          </xdr:spPr>
        </xdr:sp>
        <xdr:sp macro="" textlink="">
          <xdr:nvSpPr>
            <xdr:cNvPr id="2194189" name="Freihandform 29"/>
            <xdr:cNvSpPr>
              <a:spLocks/>
            </xdr:cNvSpPr>
          </xdr:nvSpPr>
          <xdr:spPr bwMode="auto">
            <a:xfrm>
              <a:off x="5281553" y="2478078"/>
              <a:ext cx="1116487" cy="774232"/>
            </a:xfrm>
            <a:custGeom>
              <a:avLst/>
              <a:gdLst>
                <a:gd name="T0" fmla="*/ 1670 w 1116487"/>
                <a:gd name="T1" fmla="*/ 729138 h 774232"/>
                <a:gd name="T2" fmla="*/ 1422 w 1116487"/>
                <a:gd name="T3" fmla="*/ 465968 h 774232"/>
                <a:gd name="T4" fmla="*/ 1021289 w 1116487"/>
                <a:gd name="T5" fmla="*/ 468597 h 774232"/>
                <a:gd name="T6" fmla="*/ 1021289 w 1116487"/>
                <a:gd name="T7" fmla="*/ 468597 h 774232"/>
                <a:gd name="T8" fmla="*/ 1011268 w 1116487"/>
                <a:gd name="T9" fmla="*/ 2629 h 774232"/>
                <a:gd name="T10" fmla="*/ 1037808 w 1116487"/>
                <a:gd name="T11" fmla="*/ 31948 h 774232"/>
                <a:gd name="T12" fmla="*/ 1061991 w 1116487"/>
                <a:gd name="T13" fmla="*/ 0 h 774232"/>
                <a:gd name="T14" fmla="*/ 1111476 w 1116487"/>
                <a:gd name="T15" fmla="*/ 2257 h 774232"/>
                <a:gd name="T16" fmla="*/ 1116487 w 1116487"/>
                <a:gd name="T17" fmla="*/ 741664 h 774232"/>
                <a:gd name="T18" fmla="*/ 956154 w 1116487"/>
                <a:gd name="T19" fmla="*/ 684045 h 774232"/>
                <a:gd name="T20" fmla="*/ 790810 w 1116487"/>
                <a:gd name="T21" fmla="*/ 774232 h 774232"/>
                <a:gd name="T22" fmla="*/ 673065 w 1116487"/>
                <a:gd name="T23" fmla="*/ 719118 h 774232"/>
                <a:gd name="T24" fmla="*/ 610435 w 1116487"/>
                <a:gd name="T25" fmla="*/ 741664 h 774232"/>
                <a:gd name="T26" fmla="*/ 410019 w 1116487"/>
                <a:gd name="T27" fmla="*/ 736654 h 774232"/>
                <a:gd name="T28" fmla="*/ 322337 w 1116487"/>
                <a:gd name="T29" fmla="*/ 691560 h 774232"/>
                <a:gd name="T30" fmla="*/ 294779 w 1116487"/>
                <a:gd name="T31" fmla="*/ 746675 h 774232"/>
                <a:gd name="T32" fmla="*/ 134446 w 1116487"/>
                <a:gd name="T33" fmla="*/ 759201 h 774232"/>
                <a:gd name="T34" fmla="*/ 51774 w 1116487"/>
                <a:gd name="T35" fmla="*/ 709097 h 774232"/>
                <a:gd name="T36" fmla="*/ 1670 w 1116487"/>
                <a:gd name="T37" fmla="*/ 729138 h 774232"/>
                <a:gd name="T38" fmla="*/ 1670 w 1116487"/>
                <a:gd name="T39" fmla="*/ 729138 h 77423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116487"/>
                <a:gd name="T61" fmla="*/ 0 h 774232"/>
                <a:gd name="T62" fmla="*/ 1116487 w 1116487"/>
                <a:gd name="T63" fmla="*/ 774232 h 774232"/>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116487" h="774232">
                  <a:moveTo>
                    <a:pt x="1670" y="729138"/>
                  </a:moveTo>
                  <a:cubicBezTo>
                    <a:pt x="0" y="638240"/>
                    <a:pt x="3092" y="559247"/>
                    <a:pt x="1422" y="465968"/>
                  </a:cubicBezTo>
                  <a:cubicBezTo>
                    <a:pt x="176538" y="468983"/>
                    <a:pt x="850518" y="467762"/>
                    <a:pt x="1021289" y="468597"/>
                  </a:cubicBezTo>
                  <a:lnTo>
                    <a:pt x="1011268" y="2629"/>
                  </a:lnTo>
                  <a:lnTo>
                    <a:pt x="1037808" y="31948"/>
                  </a:lnTo>
                  <a:lnTo>
                    <a:pt x="1061991" y="0"/>
                  </a:lnTo>
                  <a:cubicBezTo>
                    <a:pt x="1080867" y="31709"/>
                    <a:pt x="1094981" y="3886"/>
                    <a:pt x="1111476" y="2257"/>
                  </a:cubicBezTo>
                  <a:cubicBezTo>
                    <a:pt x="1113146" y="251107"/>
                    <a:pt x="1114817" y="492814"/>
                    <a:pt x="1116487" y="741664"/>
                  </a:cubicBezTo>
                  <a:lnTo>
                    <a:pt x="956154" y="684045"/>
                  </a:lnTo>
                  <a:lnTo>
                    <a:pt x="790810" y="774232"/>
                  </a:lnTo>
                  <a:lnTo>
                    <a:pt x="673065" y="719118"/>
                  </a:lnTo>
                  <a:lnTo>
                    <a:pt x="610435" y="741664"/>
                  </a:lnTo>
                  <a:lnTo>
                    <a:pt x="410019" y="736654"/>
                  </a:lnTo>
                  <a:lnTo>
                    <a:pt x="322337" y="691560"/>
                  </a:lnTo>
                  <a:lnTo>
                    <a:pt x="294779" y="746675"/>
                  </a:lnTo>
                  <a:lnTo>
                    <a:pt x="134446" y="759201"/>
                  </a:lnTo>
                  <a:lnTo>
                    <a:pt x="51774" y="709097"/>
                  </a:lnTo>
                  <a:lnTo>
                    <a:pt x="1670" y="729138"/>
                  </a:lnTo>
                  <a:close/>
                </a:path>
              </a:pathLst>
            </a:custGeom>
            <a:pattFill prst="openDmnd">
              <a:fgClr>
                <a:srgbClr val="1F497D"/>
              </a:fgClr>
              <a:bgClr>
                <a:srgbClr val="FFFFFF"/>
              </a:bgClr>
            </a:pattFill>
            <a:ln w="3175">
              <a:solidFill>
                <a:srgbClr val="000000"/>
              </a:solidFill>
              <a:round/>
              <a:headEnd/>
              <a:tailEnd/>
            </a:ln>
          </xdr:spPr>
        </xdr:sp>
        <xdr:sp macro="" textlink="">
          <xdr:nvSpPr>
            <xdr:cNvPr id="2194190" name="Line 17"/>
            <xdr:cNvSpPr>
              <a:spLocks noChangeShapeType="1"/>
            </xdr:cNvSpPr>
          </xdr:nvSpPr>
          <xdr:spPr bwMode="auto">
            <a:xfrm rot="-5400000">
              <a:off x="4658749" y="2829235"/>
              <a:ext cx="0" cy="36291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91" name="Line 17"/>
            <xdr:cNvSpPr>
              <a:spLocks noChangeShapeType="1"/>
            </xdr:cNvSpPr>
          </xdr:nvSpPr>
          <xdr:spPr bwMode="auto">
            <a:xfrm rot="16200000" flipH="1">
              <a:off x="4641478" y="2727323"/>
              <a:ext cx="0" cy="299274"/>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92" name="Line 19"/>
            <xdr:cNvSpPr>
              <a:spLocks noChangeShapeType="1"/>
            </xdr:cNvSpPr>
          </xdr:nvSpPr>
          <xdr:spPr bwMode="auto">
            <a:xfrm rot="5400000">
              <a:off x="4435766" y="2778892"/>
              <a:ext cx="1975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4193" name="Line 19"/>
            <xdr:cNvSpPr>
              <a:spLocks noChangeShapeType="1"/>
            </xdr:cNvSpPr>
          </xdr:nvSpPr>
          <xdr:spPr bwMode="auto">
            <a:xfrm rot="16200000" flipV="1">
              <a:off x="4435766" y="3105044"/>
              <a:ext cx="1975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9" name="Text Box 20"/>
            <xdr:cNvSpPr txBox="1">
              <a:spLocks noChangeArrowheads="1"/>
            </xdr:cNvSpPr>
          </xdr:nvSpPr>
          <xdr:spPr bwMode="auto">
            <a:xfrm>
              <a:off x="4029409" y="2822787"/>
              <a:ext cx="391890" cy="17737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1">
                  <a:latin typeface="Arial" charset="0"/>
                </a:rPr>
                <a:t>b = ?</a:t>
              </a:r>
              <a:endParaRPr lang="de-CH" sz="1050" b="1">
                <a:latin typeface="Arial" charset="0"/>
              </a:endParaRPr>
            </a:p>
          </xdr:txBody>
        </xdr:sp>
        <xdr:sp macro="" textlink="">
          <xdr:nvSpPr>
            <xdr:cNvPr id="2194195" name="Line 19"/>
            <xdr:cNvSpPr>
              <a:spLocks noChangeShapeType="1"/>
            </xdr:cNvSpPr>
          </xdr:nvSpPr>
          <xdr:spPr bwMode="auto">
            <a:xfrm rot="5400000">
              <a:off x="5715292" y="2782067"/>
              <a:ext cx="1975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4196" name="Line 19"/>
            <xdr:cNvSpPr>
              <a:spLocks noChangeShapeType="1"/>
            </xdr:cNvSpPr>
          </xdr:nvSpPr>
          <xdr:spPr bwMode="auto">
            <a:xfrm rot="16200000" flipV="1">
              <a:off x="5715292" y="3044719"/>
              <a:ext cx="1975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4197" name="Line 17"/>
            <xdr:cNvSpPr>
              <a:spLocks noChangeShapeType="1"/>
            </xdr:cNvSpPr>
          </xdr:nvSpPr>
          <xdr:spPr bwMode="auto">
            <a:xfrm flipH="1">
              <a:off x="4783486" y="2828925"/>
              <a:ext cx="0" cy="937448"/>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98" name="Line 19"/>
            <xdr:cNvSpPr>
              <a:spLocks noChangeShapeType="1"/>
            </xdr:cNvSpPr>
          </xdr:nvSpPr>
          <xdr:spPr bwMode="auto">
            <a:xfrm>
              <a:off x="4783488" y="3758239"/>
              <a:ext cx="5048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20"/>
            <xdr:cNvSpPr txBox="1">
              <a:spLocks noChangeArrowheads="1"/>
            </xdr:cNvSpPr>
          </xdr:nvSpPr>
          <xdr:spPr bwMode="auto">
            <a:xfrm>
              <a:off x="4827978" y="3428813"/>
              <a:ext cx="428861" cy="29562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900" b="1" kern="1200">
                  <a:solidFill>
                    <a:schemeClr val="tx1"/>
                  </a:solidFill>
                  <a:latin typeface="Arial" charset="0"/>
                  <a:ea typeface="+mn-ea"/>
                  <a:cs typeface="+mn-cs"/>
                </a:rPr>
                <a:t>c = mind. 30 </a:t>
              </a:r>
              <a:endParaRPr lang="de-CH" sz="900" b="1" kern="1200">
                <a:solidFill>
                  <a:schemeClr val="tx1"/>
                </a:solidFill>
                <a:latin typeface="Arial" charset="0"/>
                <a:ea typeface="+mn-ea"/>
                <a:cs typeface="+mn-cs"/>
              </a:endParaRPr>
            </a:p>
          </xdr:txBody>
        </xdr:sp>
        <xdr:sp macro="" textlink="">
          <xdr:nvSpPr>
            <xdr:cNvPr id="2194200" name="Line 17"/>
            <xdr:cNvSpPr>
              <a:spLocks noChangeShapeType="1"/>
            </xdr:cNvSpPr>
          </xdr:nvSpPr>
          <xdr:spPr bwMode="auto">
            <a:xfrm flipV="1">
              <a:off x="4773962" y="2240527"/>
              <a:ext cx="0" cy="23849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201" name="Line 18"/>
            <xdr:cNvSpPr>
              <a:spLocks noChangeShapeType="1"/>
            </xdr:cNvSpPr>
          </xdr:nvSpPr>
          <xdr:spPr bwMode="auto">
            <a:xfrm flipV="1">
              <a:off x="5599462" y="2248551"/>
              <a:ext cx="0" cy="513698"/>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202" name="Line 19"/>
            <xdr:cNvSpPr>
              <a:spLocks noChangeShapeType="1"/>
            </xdr:cNvSpPr>
          </xdr:nvSpPr>
          <xdr:spPr bwMode="auto">
            <a:xfrm flipV="1">
              <a:off x="4773962" y="2248552"/>
              <a:ext cx="825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8" name="Text Box 20"/>
            <xdr:cNvSpPr txBox="1">
              <a:spLocks noChangeArrowheads="1"/>
            </xdr:cNvSpPr>
          </xdr:nvSpPr>
          <xdr:spPr bwMode="auto">
            <a:xfrm>
              <a:off x="4879737" y="2002436"/>
              <a:ext cx="613715" cy="15520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00" b="1">
                  <a:latin typeface="Arial" charset="0"/>
                </a:rPr>
                <a:t>mind. 50*</a:t>
              </a:r>
              <a:endParaRPr lang="de-CH" sz="1000" b="1">
                <a:latin typeface="Arial" charset="0"/>
              </a:endParaRPr>
            </a:p>
          </xdr:txBody>
        </xdr:sp>
        <xdr:sp macro="" textlink="">
          <xdr:nvSpPr>
            <xdr:cNvPr id="2194204" name="Line 17"/>
            <xdr:cNvSpPr>
              <a:spLocks noChangeShapeType="1"/>
            </xdr:cNvSpPr>
          </xdr:nvSpPr>
          <xdr:spPr bwMode="auto">
            <a:xfrm flipH="1">
              <a:off x="5285930" y="3014660"/>
              <a:ext cx="0" cy="77629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30" name="Text Box 20"/>
            <xdr:cNvSpPr txBox="1">
              <a:spLocks noChangeArrowheads="1"/>
            </xdr:cNvSpPr>
          </xdr:nvSpPr>
          <xdr:spPr bwMode="auto">
            <a:xfrm rot="16200000">
              <a:off x="5504687" y="2264762"/>
              <a:ext cx="591244" cy="155277"/>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800" b="1">
                  <a:latin typeface="Arial" charset="0"/>
                </a:rPr>
                <a:t>d = mind. 6</a:t>
              </a:r>
              <a:endParaRPr lang="de-CH" sz="800" b="1">
                <a:latin typeface="Arial" charset="0"/>
              </a:endParaRPr>
            </a:p>
          </xdr:txBody>
        </xdr:sp>
        <xdr:sp macro="" textlink="">
          <xdr:nvSpPr>
            <xdr:cNvPr id="31" name="Text Box 20"/>
            <xdr:cNvSpPr txBox="1">
              <a:spLocks noChangeArrowheads="1"/>
            </xdr:cNvSpPr>
          </xdr:nvSpPr>
          <xdr:spPr bwMode="auto">
            <a:xfrm>
              <a:off x="5833582" y="3561843"/>
              <a:ext cx="613715" cy="125639"/>
            </a:xfrm>
            <a:prstGeom prst="rect">
              <a:avLst/>
            </a:prstGeom>
            <a:solidFill>
              <a:schemeClr val="bg1"/>
            </a:solidFill>
            <a:ln w="9525">
              <a:solidFill>
                <a:schemeClr val="tx1"/>
              </a:solidFill>
              <a:miter lim="800000"/>
              <a:headEnd/>
              <a:tailEnd/>
            </a:ln>
            <a:effectLst/>
          </xdr:spPr>
          <xdr:txBody>
            <a:bodyPr wrap="square" lIns="0" tIns="0" rIns="0" bIns="36000"/>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800" b="1">
                  <a:latin typeface="Arial" charset="0"/>
                </a:rPr>
                <a:t>Fundament</a:t>
              </a:r>
              <a:endParaRPr lang="de-CH" sz="800" b="1">
                <a:latin typeface="Arial" charset="0"/>
              </a:endParaRPr>
            </a:p>
          </xdr:txBody>
        </xdr:sp>
        <xdr:cxnSp macro="">
          <xdr:nvCxnSpPr>
            <xdr:cNvPr id="32" name="Gerade Verbindung mit Pfeil 31"/>
            <xdr:cNvCxnSpPr>
              <a:stCxn id="31" idx="0"/>
            </xdr:cNvCxnSpPr>
          </xdr:nvCxnSpPr>
          <xdr:spPr>
            <a:xfrm rot="16200000" flipV="1">
              <a:off x="5863274" y="3280980"/>
              <a:ext cx="472995" cy="8873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Textfeld 87"/>
            <xdr:cNvSpPr txBox="1"/>
          </xdr:nvSpPr>
          <xdr:spPr>
            <a:xfrm>
              <a:off x="4798401" y="2246324"/>
              <a:ext cx="768992" cy="35474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H" sz="1100"/>
                <a:t>* Unterseite</a:t>
              </a:r>
              <a:r>
                <a:rPr lang="fr-CH" sz="1100" baseline="0"/>
                <a:t> glatt</a:t>
              </a:r>
              <a:endParaRPr lang="fr-CH" sz="1100"/>
            </a:p>
          </xdr:txBody>
        </xdr:sp>
      </xdr:grpSp>
      <xdr:cxnSp macro="">
        <xdr:nvCxnSpPr>
          <xdr:cNvPr id="2194186" name="Gerade Verbindung 49"/>
          <xdr:cNvCxnSpPr>
            <a:cxnSpLocks noChangeShapeType="1"/>
          </xdr:cNvCxnSpPr>
        </xdr:nvCxnSpPr>
        <xdr:spPr bwMode="auto">
          <a:xfrm rot="16200000" flipH="1">
            <a:off x="2055351" y="4991112"/>
            <a:ext cx="1343025" cy="28550"/>
          </a:xfrm>
          <a:prstGeom prst="line">
            <a:avLst/>
          </a:prstGeom>
          <a:noFill/>
          <a:ln w="9525" algn="ctr">
            <a:solidFill>
              <a:srgbClr val="000000"/>
            </a:solidFill>
            <a:prstDash val="lgDashDot"/>
            <a:round/>
            <a:headEnd/>
            <a:tailEnd/>
          </a:ln>
          <a:extLst>
            <a:ext uri="{909E8E84-426E-40DD-AFC4-6F175D3DCCD1}">
              <a14:hiddenFill xmlns:a14="http://schemas.microsoft.com/office/drawing/2010/main">
                <a:noFill/>
              </a14:hiddenFill>
            </a:ext>
          </a:extLst>
        </xdr:spPr>
      </xdr:cxnSp>
    </xdr:grpSp>
    <xdr:clientData/>
  </xdr:twoCellAnchor>
  <xdr:twoCellAnchor editAs="oneCell">
    <xdr:from>
      <xdr:col>2</xdr:col>
      <xdr:colOff>361950</xdr:colOff>
      <xdr:row>21</xdr:row>
      <xdr:rowOff>133350</xdr:rowOff>
    </xdr:from>
    <xdr:to>
      <xdr:col>6</xdr:col>
      <xdr:colOff>247650</xdr:colOff>
      <xdr:row>29</xdr:row>
      <xdr:rowOff>895350</xdr:rowOff>
    </xdr:to>
    <xdr:sp macro="" textlink="">
      <xdr:nvSpPr>
        <xdr:cNvPr id="34" name="Textfeld 43"/>
        <xdr:cNvSpPr txBox="1"/>
      </xdr:nvSpPr>
      <xdr:spPr bwMode="auto">
        <a:xfrm>
          <a:off x="3810000" y="4752975"/>
          <a:ext cx="2352675" cy="2057400"/>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200" kern="1200">
              <a:solidFill>
                <a:schemeClr val="tx1"/>
              </a:solidFill>
              <a:latin typeface="Arial" pitchFamily="34" charset="0"/>
              <a:ea typeface="+mn-ea"/>
              <a:cs typeface="Arial" pitchFamily="34" charset="0"/>
              <a:sym typeface="Wingdings"/>
            </a:rPr>
            <a:t></a:t>
          </a:r>
          <a:r>
            <a:rPr lang="fr-CH" sz="1200" kern="1200">
              <a:solidFill>
                <a:schemeClr val="tx1"/>
              </a:solidFill>
              <a:latin typeface="Arial" pitchFamily="34" charset="0"/>
              <a:ea typeface="+mn-ea"/>
              <a:cs typeface="Arial" pitchFamily="34" charset="0"/>
            </a:rPr>
            <a:t> Wenn die Bodenfreiheit zwischen 6 und 11 cm ist, muss sich diese auf mind. 30 cm zur Achse hin fortsetzen und </a:t>
          </a:r>
          <a:br>
            <a:rPr lang="fr-CH" sz="1200" kern="1200">
              <a:solidFill>
                <a:schemeClr val="tx1"/>
              </a:solidFill>
              <a:latin typeface="Arial" pitchFamily="34" charset="0"/>
              <a:ea typeface="+mn-ea"/>
              <a:cs typeface="Arial" pitchFamily="34" charset="0"/>
            </a:rPr>
          </a:br>
          <a:r>
            <a:rPr lang="fr-CH" sz="1200" kern="1200">
              <a:solidFill>
                <a:schemeClr val="tx1"/>
              </a:solidFill>
              <a:latin typeface="Arial" pitchFamily="34" charset="0"/>
              <a:ea typeface="+mn-ea"/>
              <a:cs typeface="Arial" pitchFamily="34" charset="0"/>
            </a:rPr>
            <a:t>mind.  6 cm zur übrigen Fläche.</a:t>
          </a:r>
          <a:endParaRPr lang="de-CH" sz="1200" kern="1200">
            <a:solidFill>
              <a:schemeClr val="tx1"/>
            </a:solidFill>
            <a:latin typeface="Arial" pitchFamily="34" charset="0"/>
            <a:ea typeface="+mn-ea"/>
            <a:cs typeface="Arial" pitchFamily="34" charset="0"/>
          </a:endParaRPr>
        </a:p>
        <a:p>
          <a:r>
            <a:rPr lang="fr-CH" sz="1200" kern="1200">
              <a:solidFill>
                <a:schemeClr val="tx1"/>
              </a:solidFill>
              <a:latin typeface="Arial" pitchFamily="34" charset="0"/>
              <a:ea typeface="+mn-ea"/>
              <a:cs typeface="Arial" pitchFamily="34" charset="0"/>
            </a:rPr>
            <a:t> </a:t>
          </a:r>
          <a:br>
            <a:rPr lang="fr-CH" sz="1200" kern="1200">
              <a:solidFill>
                <a:schemeClr val="tx1"/>
              </a:solidFill>
              <a:latin typeface="Arial" pitchFamily="34" charset="0"/>
              <a:ea typeface="+mn-ea"/>
              <a:cs typeface="Arial" pitchFamily="34" charset="0"/>
            </a:rPr>
          </a:br>
          <a:r>
            <a:rPr lang="fr-CH" sz="1200" kern="1200">
              <a:solidFill>
                <a:schemeClr val="tx1"/>
              </a:solidFill>
              <a:latin typeface="Arial" pitchFamily="34" charset="0"/>
              <a:ea typeface="+mn-ea"/>
              <a:cs typeface="Arial" pitchFamily="34" charset="0"/>
              <a:sym typeface="Wingdings"/>
            </a:rPr>
            <a:t></a:t>
          </a:r>
          <a:r>
            <a:rPr lang="fr-CH" sz="1200" kern="1200">
              <a:solidFill>
                <a:schemeClr val="tx1"/>
              </a:solidFill>
              <a:latin typeface="Arial" pitchFamily="34" charset="0"/>
              <a:ea typeface="+mn-ea"/>
              <a:cs typeface="Arial" pitchFamily="34" charset="0"/>
            </a:rPr>
            <a:t> In diesen Bereich darf auch kein vertikaler Versatz (z.B. Leiste) hineinragen!</a:t>
          </a:r>
        </a:p>
      </xdr:txBody>
    </xdr:sp>
    <xdr:clientData/>
  </xdr:twoCellAnchor>
  <xdr:twoCellAnchor editAs="oneCell">
    <xdr:from>
      <xdr:col>1</xdr:col>
      <xdr:colOff>257175</xdr:colOff>
      <xdr:row>4</xdr:row>
      <xdr:rowOff>47625</xdr:rowOff>
    </xdr:from>
    <xdr:to>
      <xdr:col>4</xdr:col>
      <xdr:colOff>676275</xdr:colOff>
      <xdr:row>19</xdr:row>
      <xdr:rowOff>142875</xdr:rowOff>
    </xdr:to>
    <xdr:grpSp>
      <xdr:nvGrpSpPr>
        <xdr:cNvPr id="2194163" name="Gruppieren 126"/>
        <xdr:cNvGrpSpPr>
          <a:grpSpLocks/>
        </xdr:cNvGrpSpPr>
      </xdr:nvGrpSpPr>
      <xdr:grpSpPr bwMode="auto">
        <a:xfrm>
          <a:off x="638175" y="1914525"/>
          <a:ext cx="4514850" cy="2524125"/>
          <a:chOff x="7928642" y="3174452"/>
          <a:chExt cx="3972229" cy="2165836"/>
        </a:xfrm>
      </xdr:grpSpPr>
      <xdr:sp macro="" textlink="">
        <xdr:nvSpPr>
          <xdr:cNvPr id="2194165" name="Oval 3" descr="50%"/>
          <xdr:cNvSpPr>
            <a:spLocks noChangeArrowheads="1"/>
          </xdr:cNvSpPr>
        </xdr:nvSpPr>
        <xdr:spPr bwMode="auto">
          <a:xfrm>
            <a:off x="7955139" y="3593494"/>
            <a:ext cx="3944572" cy="1446064"/>
          </a:xfrm>
          <a:prstGeom prst="ellipse">
            <a:avLst/>
          </a:prstGeom>
          <a:solidFill>
            <a:srgbClr val="FFCC99"/>
          </a:solidFill>
          <a:ln w="9525">
            <a:solidFill>
              <a:srgbClr val="000000"/>
            </a:solidFill>
            <a:round/>
            <a:headEnd/>
            <a:tailEnd/>
          </a:ln>
        </xdr:spPr>
      </xdr:sp>
      <xdr:sp macro="" textlink="">
        <xdr:nvSpPr>
          <xdr:cNvPr id="37" name="Ellipse 36"/>
          <xdr:cNvSpPr/>
        </xdr:nvSpPr>
        <xdr:spPr>
          <a:xfrm>
            <a:off x="9001311" y="3926365"/>
            <a:ext cx="1893932" cy="637491"/>
          </a:xfrm>
          <a:prstGeom prst="ellipse">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pic>
        <xdr:nvPicPr>
          <xdr:cNvPr id="2194167" name="Grafik 107" descr="dr020-BIMBO-Karussell_2_recoupé.gif"/>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53829" y="3174452"/>
            <a:ext cx="1943971" cy="1346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9" name="Text Box 5"/>
          <xdr:cNvSpPr txBox="1">
            <a:spLocks noChangeArrowheads="1"/>
          </xdr:cNvSpPr>
        </xdr:nvSpPr>
        <xdr:spPr bwMode="auto">
          <a:xfrm>
            <a:off x="10945525" y="3918192"/>
            <a:ext cx="829643" cy="245189"/>
          </a:xfrm>
          <a:prstGeom prst="rect">
            <a:avLst/>
          </a:prstGeom>
          <a:noFill/>
          <a:ln w="9525">
            <a:noFill/>
            <a:miter lim="800000"/>
            <a:headEnd/>
            <a:tailEnd/>
          </a:ln>
          <a:effec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a:latin typeface="Arial" charset="0"/>
              </a:rPr>
              <a:t>Zeichnung: </a:t>
            </a:r>
          </a:p>
          <a:p>
            <a:r>
              <a:rPr lang="fr-CH" sz="700">
                <a:latin typeface="Arial" charset="0"/>
              </a:rPr>
              <a:t>Hinnen</a:t>
            </a:r>
            <a:endParaRPr lang="de-CH" sz="700">
              <a:latin typeface="Arial" charset="0"/>
            </a:endParaRPr>
          </a:p>
        </xdr:txBody>
      </xdr:sp>
      <xdr:grpSp>
        <xdr:nvGrpSpPr>
          <xdr:cNvPr id="2194169" name="Gruppieren 109"/>
          <xdr:cNvGrpSpPr>
            <a:grpSpLocks/>
          </xdr:cNvGrpSpPr>
        </xdr:nvGrpSpPr>
        <xdr:grpSpPr bwMode="auto">
          <a:xfrm>
            <a:off x="8905255" y="4198668"/>
            <a:ext cx="1816107" cy="594032"/>
            <a:chOff x="1371099" y="1342929"/>
            <a:chExt cx="1816107" cy="358974"/>
          </a:xfrm>
        </xdr:grpSpPr>
        <xdr:sp macro="" textlink="">
          <xdr:nvSpPr>
            <xdr:cNvPr id="2194181" name="Line 17"/>
            <xdr:cNvSpPr>
              <a:spLocks noChangeShapeType="1"/>
            </xdr:cNvSpPr>
          </xdr:nvSpPr>
          <xdr:spPr bwMode="auto">
            <a:xfrm>
              <a:off x="1371099" y="1353454"/>
              <a:ext cx="0" cy="31279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82" name="Line 18"/>
            <xdr:cNvSpPr>
              <a:spLocks noChangeShapeType="1"/>
            </xdr:cNvSpPr>
          </xdr:nvSpPr>
          <xdr:spPr bwMode="auto">
            <a:xfrm>
              <a:off x="3187206" y="1342929"/>
              <a:ext cx="0" cy="31279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83" name="Line 19"/>
            <xdr:cNvSpPr>
              <a:spLocks noChangeShapeType="1"/>
            </xdr:cNvSpPr>
          </xdr:nvSpPr>
          <xdr:spPr bwMode="auto">
            <a:xfrm>
              <a:off x="1371099" y="1655719"/>
              <a:ext cx="181610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55" name="Text Box 20"/>
            <xdr:cNvSpPr txBox="1">
              <a:spLocks noChangeArrowheads="1"/>
            </xdr:cNvSpPr>
          </xdr:nvSpPr>
          <xdr:spPr bwMode="auto">
            <a:xfrm>
              <a:off x="2129193" y="1593246"/>
              <a:ext cx="393871" cy="10865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00" b="1">
                  <a:latin typeface="Arial" charset="0"/>
                </a:rPr>
                <a:t>D = ?</a:t>
              </a:r>
              <a:endParaRPr lang="de-CH" sz="1000" b="1">
                <a:latin typeface="Arial" charset="0"/>
              </a:endParaRPr>
            </a:p>
          </xdr:txBody>
        </xdr:sp>
      </xdr:grpSp>
      <xdr:sp macro="" textlink="">
        <xdr:nvSpPr>
          <xdr:cNvPr id="2194170" name="Line 17"/>
          <xdr:cNvSpPr>
            <a:spLocks noChangeShapeType="1"/>
          </xdr:cNvSpPr>
        </xdr:nvSpPr>
        <xdr:spPr bwMode="auto">
          <a:xfrm rot="10800000">
            <a:off x="8710168" y="4325127"/>
            <a:ext cx="335752"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71" name="Line 17"/>
          <xdr:cNvSpPr>
            <a:spLocks noChangeShapeType="1"/>
          </xdr:cNvSpPr>
        </xdr:nvSpPr>
        <xdr:spPr bwMode="auto">
          <a:xfrm rot="10800000" flipH="1">
            <a:off x="8710169" y="4226923"/>
            <a:ext cx="277144"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72" name="Line 19"/>
          <xdr:cNvSpPr>
            <a:spLocks noChangeShapeType="1"/>
          </xdr:cNvSpPr>
        </xdr:nvSpPr>
        <xdr:spPr bwMode="auto">
          <a:xfrm>
            <a:off x="8730661" y="4026482"/>
            <a:ext cx="0" cy="19986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4173" name="Line 19"/>
          <xdr:cNvSpPr>
            <a:spLocks noChangeShapeType="1"/>
          </xdr:cNvSpPr>
        </xdr:nvSpPr>
        <xdr:spPr bwMode="auto">
          <a:xfrm rot="10800000">
            <a:off x="8730661" y="4318177"/>
            <a:ext cx="0" cy="197004"/>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5" name="Text Box 20"/>
          <xdr:cNvSpPr txBox="1">
            <a:spLocks noChangeArrowheads="1"/>
          </xdr:cNvSpPr>
        </xdr:nvSpPr>
        <xdr:spPr bwMode="auto">
          <a:xfrm>
            <a:off x="8230330" y="4204246"/>
            <a:ext cx="385491" cy="20432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00" b="1">
                <a:latin typeface="Arial" charset="0"/>
              </a:rPr>
              <a:t>b = ?</a:t>
            </a:r>
            <a:endParaRPr lang="de-CH" sz="1000" b="1">
              <a:latin typeface="Arial" charset="0"/>
            </a:endParaRPr>
          </a:p>
        </xdr:txBody>
      </xdr:sp>
      <xdr:grpSp>
        <xdr:nvGrpSpPr>
          <xdr:cNvPr id="2194175" name="Gruppieren 123"/>
          <xdr:cNvGrpSpPr>
            <a:grpSpLocks/>
          </xdr:cNvGrpSpPr>
        </xdr:nvGrpSpPr>
        <xdr:grpSpPr bwMode="auto">
          <a:xfrm>
            <a:off x="7938276" y="4321528"/>
            <a:ext cx="3962595" cy="958422"/>
            <a:chOff x="7927692" y="2931703"/>
            <a:chExt cx="3962595" cy="1392159"/>
          </a:xfrm>
        </xdr:grpSpPr>
        <xdr:sp macro="" textlink="">
          <xdr:nvSpPr>
            <xdr:cNvPr id="2194179" name="Line 21"/>
            <xdr:cNvSpPr>
              <a:spLocks noChangeShapeType="1"/>
            </xdr:cNvSpPr>
          </xdr:nvSpPr>
          <xdr:spPr bwMode="auto">
            <a:xfrm flipV="1">
              <a:off x="7927692" y="2952791"/>
              <a:ext cx="0" cy="137107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4180" name="Line 22"/>
            <xdr:cNvSpPr>
              <a:spLocks noChangeShapeType="1"/>
            </xdr:cNvSpPr>
          </xdr:nvSpPr>
          <xdr:spPr bwMode="auto">
            <a:xfrm flipV="1">
              <a:off x="11890287" y="2931703"/>
              <a:ext cx="0" cy="137002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grpSp>
      <xdr:grpSp>
        <xdr:nvGrpSpPr>
          <xdr:cNvPr id="2194176" name="Gruppieren 125"/>
          <xdr:cNvGrpSpPr>
            <a:grpSpLocks/>
          </xdr:cNvGrpSpPr>
        </xdr:nvGrpSpPr>
        <xdr:grpSpPr bwMode="auto">
          <a:xfrm>
            <a:off x="7928642" y="5111445"/>
            <a:ext cx="3966553" cy="228843"/>
            <a:chOff x="7928642" y="2860581"/>
            <a:chExt cx="3966553" cy="228843"/>
          </a:xfrm>
        </xdr:grpSpPr>
        <xdr:sp macro="" textlink="">
          <xdr:nvSpPr>
            <xdr:cNvPr id="2194177" name="Line 23"/>
            <xdr:cNvSpPr>
              <a:spLocks noChangeShapeType="1"/>
            </xdr:cNvSpPr>
          </xdr:nvSpPr>
          <xdr:spPr bwMode="auto">
            <a:xfrm flipV="1">
              <a:off x="7928642" y="2999747"/>
              <a:ext cx="396655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9" name="Text Box 24"/>
            <xdr:cNvSpPr txBox="1">
              <a:spLocks noChangeArrowheads="1"/>
            </xdr:cNvSpPr>
          </xdr:nvSpPr>
          <xdr:spPr bwMode="auto">
            <a:xfrm>
              <a:off x="8959410" y="2860581"/>
              <a:ext cx="1927453" cy="228843"/>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0" rIns="36000" bIns="3600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1">
                  <a:latin typeface="Arial" charset="0"/>
                </a:rPr>
                <a:t>D</a:t>
              </a:r>
              <a:r>
                <a:rPr lang="fr-CH" sz="1400" b="1" baseline="-25000">
                  <a:latin typeface="Arial" charset="0"/>
                </a:rPr>
                <a:t>a</a:t>
              </a:r>
              <a:r>
                <a:rPr lang="fr-CH" sz="1050" b="1">
                  <a:latin typeface="Arial" charset="0"/>
                </a:rPr>
                <a:t> = </a:t>
              </a:r>
              <a:r>
                <a:rPr lang="fr-CH" sz="1050" b="1" kern="1200">
                  <a:solidFill>
                    <a:schemeClr val="tx1"/>
                  </a:solidFill>
                  <a:latin typeface="Arial" charset="0"/>
                  <a:ea typeface="+mn-ea"/>
                  <a:cs typeface="+mn-cs"/>
                </a:rPr>
                <a:t>Durchmesser Aufprallfläche</a:t>
              </a:r>
              <a:endParaRPr lang="de-CH" sz="1050" b="1" kern="1200">
                <a:solidFill>
                  <a:schemeClr val="tx1"/>
                </a:solidFill>
                <a:latin typeface="Arial" charset="0"/>
                <a:ea typeface="+mn-ea"/>
                <a:cs typeface="+mn-cs"/>
              </a:endParaRPr>
            </a:p>
          </xdr:txBody>
        </xdr:sp>
      </xdr:grpSp>
    </xdr:grpSp>
    <xdr:clientData/>
  </xdr:twoCellAnchor>
  <xdr:twoCellAnchor>
    <xdr:from>
      <xdr:col>4</xdr:col>
      <xdr:colOff>419100</xdr:colOff>
      <xdr:row>5</xdr:row>
      <xdr:rowOff>9525</xdr:rowOff>
    </xdr:from>
    <xdr:to>
      <xdr:col>6</xdr:col>
      <xdr:colOff>19050</xdr:colOff>
      <xdr:row>8</xdr:row>
      <xdr:rowOff>19049</xdr:rowOff>
    </xdr:to>
    <xdr:sp macro="" textlink="">
      <xdr:nvSpPr>
        <xdr:cNvPr id="56" name="AutoShape 40"/>
        <xdr:cNvSpPr>
          <a:spLocks/>
        </xdr:cNvSpPr>
      </xdr:nvSpPr>
      <xdr:spPr bwMode="auto">
        <a:xfrm>
          <a:off x="4895850" y="2038350"/>
          <a:ext cx="1038225" cy="495299"/>
        </a:xfrm>
        <a:prstGeom prst="callout1">
          <a:avLst>
            <a:gd name="adj1" fmla="val 99519"/>
            <a:gd name="adj2" fmla="val 29826"/>
            <a:gd name="adj3" fmla="val 174519"/>
            <a:gd name="adj4" fmla="val -11934"/>
          </a:avLst>
        </a:prstGeom>
        <a:solidFill>
          <a:srgbClr val="FFCC99"/>
        </a:solidFill>
        <a:ln w="9525">
          <a:solidFill>
            <a:schemeClr val="tx1"/>
          </a:solidFill>
          <a:miter lim="800000"/>
          <a:headEnd/>
          <a:tailEnd type="arrow" w="med" len="me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r>
            <a:rPr lang="fr-CH" sz="1100" kern="1200">
              <a:solidFill>
                <a:schemeClr val="tx1"/>
              </a:solidFill>
              <a:latin typeface="Arial" pitchFamily="34" charset="0"/>
              <a:ea typeface="+mn-ea"/>
              <a:cs typeface="Arial" pitchFamily="34" charset="0"/>
            </a:rPr>
            <a:t>Stossdämpfen-der Belag für Fallhöhe: 1 m</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190500</xdr:colOff>
      <xdr:row>23</xdr:row>
      <xdr:rowOff>142875</xdr:rowOff>
    </xdr:from>
    <xdr:to>
      <xdr:col>6</xdr:col>
      <xdr:colOff>600075</xdr:colOff>
      <xdr:row>29</xdr:row>
      <xdr:rowOff>942975</xdr:rowOff>
    </xdr:to>
    <xdr:pic>
      <xdr:nvPicPr>
        <xdr:cNvPr id="2188776" name="Picture 605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0850" y="5229225"/>
          <a:ext cx="29527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0</xdr:row>
      <xdr:rowOff>0</xdr:rowOff>
    </xdr:from>
    <xdr:to>
      <xdr:col>7</xdr:col>
      <xdr:colOff>0</xdr:colOff>
      <xdr:row>0</xdr:row>
      <xdr:rowOff>542925</xdr:rowOff>
    </xdr:to>
    <xdr:pic>
      <xdr:nvPicPr>
        <xdr:cNvPr id="2188777" name="Picture 24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33925"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xdr:row>
      <xdr:rowOff>228600</xdr:rowOff>
    </xdr:from>
    <xdr:to>
      <xdr:col>6</xdr:col>
      <xdr:colOff>657225</xdr:colOff>
      <xdr:row>29</xdr:row>
      <xdr:rowOff>866775</xdr:rowOff>
    </xdr:to>
    <xdr:grpSp>
      <xdr:nvGrpSpPr>
        <xdr:cNvPr id="2188778" name="Gruppieren 54"/>
        <xdr:cNvGrpSpPr>
          <a:grpSpLocks/>
        </xdr:cNvGrpSpPr>
      </xdr:nvGrpSpPr>
      <xdr:grpSpPr bwMode="auto">
        <a:xfrm>
          <a:off x="19050" y="1809750"/>
          <a:ext cx="5981700" cy="5181600"/>
          <a:chOff x="19050" y="1809750"/>
          <a:chExt cx="5981700" cy="5181600"/>
        </a:xfrm>
      </xdr:grpSpPr>
      <xdr:grpSp>
        <xdr:nvGrpSpPr>
          <xdr:cNvPr id="2188782" name="Gruppieren 53"/>
          <xdr:cNvGrpSpPr>
            <a:grpSpLocks/>
          </xdr:cNvGrpSpPr>
        </xdr:nvGrpSpPr>
        <xdr:grpSpPr bwMode="auto">
          <a:xfrm>
            <a:off x="19050" y="2143125"/>
            <a:ext cx="5981700" cy="4848225"/>
            <a:chOff x="19050" y="2143125"/>
            <a:chExt cx="5981700" cy="4848225"/>
          </a:xfrm>
        </xdr:grpSpPr>
        <xdr:pic>
          <xdr:nvPicPr>
            <xdr:cNvPr id="2188784" name="Grafik 59" descr="Schéma A manège haut .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 y="4924425"/>
              <a:ext cx="29813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88785" name="Grafik 60" descr="Schéma B manège haut .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 y="6115050"/>
              <a:ext cx="29051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feld 43"/>
            <xdr:cNvSpPr txBox="1"/>
          </xdr:nvSpPr>
          <xdr:spPr>
            <a:xfrm>
              <a:off x="28575" y="3971925"/>
              <a:ext cx="5972175" cy="752475"/>
            </a:xfrm>
            <a:prstGeom prst="rect">
              <a:avLst/>
            </a:prstGeom>
            <a:noFill/>
          </xdr:spPr>
          <xdr:txBody>
            <a:bodyPr wrap="square" rIns="0"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100" b="1" kern="1200">
                  <a:solidFill>
                    <a:schemeClr val="tx1"/>
                  </a:solidFill>
                  <a:latin typeface="Arial" pitchFamily="34" charset="0"/>
                  <a:ea typeface="+mn-ea"/>
                  <a:cs typeface="Arial" pitchFamily="34" charset="0"/>
                </a:rPr>
                <a:t>Die Höhe b zwischen dem Boden und der Unterseite des Karussells ist entscheidend:</a:t>
              </a:r>
              <a:endParaRPr lang="de-CH" sz="1100" b="1" kern="1200">
                <a:solidFill>
                  <a:schemeClr val="tx1"/>
                </a:solidFill>
                <a:latin typeface="Arial" pitchFamily="34" charset="0"/>
                <a:ea typeface="+mn-ea"/>
                <a:cs typeface="Arial" pitchFamily="34" charset="0"/>
              </a:endParaRPr>
            </a:p>
            <a:p>
              <a:r>
                <a:rPr lang="fr-CH" sz="1100" kern="1200">
                  <a:solidFill>
                    <a:schemeClr val="tx1"/>
                  </a:solidFill>
                  <a:latin typeface="Arial" pitchFamily="34" charset="0"/>
                  <a:ea typeface="+mn-ea"/>
                  <a:cs typeface="Arial" pitchFamily="34" charset="0"/>
                  <a:sym typeface="Wingdings"/>
                </a:rPr>
                <a:t></a:t>
              </a:r>
              <a:r>
                <a:rPr lang="fr-CH" sz="1100" kern="1200">
                  <a:solidFill>
                    <a:schemeClr val="tx1"/>
                  </a:solidFill>
                  <a:latin typeface="Arial" pitchFamily="34" charset="0"/>
                  <a:ea typeface="+mn-ea"/>
                  <a:cs typeface="Arial" pitchFamily="34" charset="0"/>
                </a:rPr>
                <a:t> Wenn b &gt; 40 cm: Bodenform gemäss Darstellung A oder Darstellung B.</a:t>
              </a:r>
              <a:br>
                <a:rPr lang="fr-CH" sz="1100" kern="1200">
                  <a:solidFill>
                    <a:schemeClr val="tx1"/>
                  </a:solidFill>
                  <a:latin typeface="Arial" pitchFamily="34" charset="0"/>
                  <a:ea typeface="+mn-ea"/>
                  <a:cs typeface="Arial" pitchFamily="34" charset="0"/>
                </a:rPr>
              </a:br>
              <a:r>
                <a:rPr lang="fr-CH" sz="1100" kern="1200">
                  <a:solidFill>
                    <a:schemeClr val="tx1"/>
                  </a:solidFill>
                  <a:latin typeface="Arial" pitchFamily="34" charset="0"/>
                  <a:ea typeface="+mn-ea"/>
                  <a:cs typeface="Arial" pitchFamily="34" charset="0"/>
                  <a:sym typeface="Wingdings"/>
                </a:rPr>
                <a:t></a:t>
              </a:r>
              <a:r>
                <a:rPr lang="fr-CH" sz="1100" kern="1200">
                  <a:solidFill>
                    <a:schemeClr val="tx1"/>
                  </a:solidFill>
                  <a:latin typeface="Arial" pitchFamily="34" charset="0"/>
                  <a:ea typeface="+mn-ea"/>
                  <a:cs typeface="Arial" pitchFamily="34" charset="0"/>
                </a:rPr>
                <a:t> Wenn b zwischen 11 cm und 40 cm beträgt, ist eine Schürze gemäss Darst. C erforderlich. </a:t>
              </a:r>
              <a:endParaRPr lang="de-CH" sz="1100" kern="1200">
                <a:solidFill>
                  <a:schemeClr val="tx1"/>
                </a:solidFill>
                <a:latin typeface="Arial" pitchFamily="34" charset="0"/>
                <a:ea typeface="+mn-ea"/>
                <a:cs typeface="Arial" pitchFamily="34" charset="0"/>
              </a:endParaRPr>
            </a:p>
          </xdr:txBody>
        </xdr:sp>
        <xdr:sp macro="" textlink="">
          <xdr:nvSpPr>
            <xdr:cNvPr id="2188787" name="Oval 3" descr="50%"/>
            <xdr:cNvSpPr>
              <a:spLocks noChangeArrowheads="1"/>
            </xdr:cNvSpPr>
          </xdr:nvSpPr>
          <xdr:spPr bwMode="auto">
            <a:xfrm>
              <a:off x="685800" y="2143125"/>
              <a:ext cx="3952875" cy="1485900"/>
            </a:xfrm>
            <a:prstGeom prst="ellipse">
              <a:avLst/>
            </a:prstGeom>
            <a:solidFill>
              <a:srgbClr val="FFCC99"/>
            </a:solidFill>
            <a:ln w="9525">
              <a:solidFill>
                <a:srgbClr val="000000"/>
              </a:solidFill>
              <a:round/>
              <a:headEnd/>
              <a:tailEnd/>
            </a:ln>
          </xdr:spPr>
        </xdr:sp>
        <xdr:sp macro="" textlink="">
          <xdr:nvSpPr>
            <xdr:cNvPr id="10" name="Ellipse 9"/>
            <xdr:cNvSpPr/>
          </xdr:nvSpPr>
          <xdr:spPr bwMode="auto">
            <a:xfrm>
              <a:off x="1714500" y="2476500"/>
              <a:ext cx="1895475" cy="676275"/>
            </a:xfrm>
            <a:prstGeom prst="ellipse">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sp macro="" textlink="">
          <xdr:nvSpPr>
            <xdr:cNvPr id="11" name="Text Box 5"/>
            <xdr:cNvSpPr txBox="1">
              <a:spLocks noChangeArrowheads="1"/>
            </xdr:cNvSpPr>
          </xdr:nvSpPr>
          <xdr:spPr bwMode="auto">
            <a:xfrm>
              <a:off x="3676650" y="2619375"/>
              <a:ext cx="828675" cy="285750"/>
            </a:xfrm>
            <a:prstGeom prst="rect">
              <a:avLst/>
            </a:prstGeom>
            <a:noFill/>
            <a:ln w="9525">
              <a:noFill/>
              <a:miter lim="800000"/>
              <a:headEnd/>
              <a:tailEnd/>
            </a:ln>
            <a:effectLst/>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a:latin typeface="Arial" charset="0"/>
                </a:rPr>
                <a:t>Zeichnung: </a:t>
              </a:r>
            </a:p>
            <a:p>
              <a:r>
                <a:rPr lang="fr-CH" sz="700">
                  <a:latin typeface="Arial" charset="0"/>
                </a:rPr>
                <a:t>Proludic</a:t>
              </a:r>
              <a:endParaRPr lang="de-CH" sz="700">
                <a:latin typeface="Arial" charset="0"/>
              </a:endParaRPr>
            </a:p>
          </xdr:txBody>
        </xdr:sp>
        <xdr:grpSp>
          <xdr:nvGrpSpPr>
            <xdr:cNvPr id="2188790" name="Gruppieren 35"/>
            <xdr:cNvGrpSpPr>
              <a:grpSpLocks/>
            </xdr:cNvGrpSpPr>
          </xdr:nvGrpSpPr>
          <xdr:grpSpPr bwMode="auto">
            <a:xfrm>
              <a:off x="1713902" y="2524125"/>
              <a:ext cx="1904134" cy="876300"/>
              <a:chOff x="1313812" y="1038788"/>
              <a:chExt cx="1904134" cy="327864"/>
            </a:xfrm>
          </xdr:grpSpPr>
          <xdr:sp macro="" textlink="">
            <xdr:nvSpPr>
              <xdr:cNvPr id="2188802" name="Line 17"/>
              <xdr:cNvSpPr>
                <a:spLocks noChangeShapeType="1"/>
              </xdr:cNvSpPr>
            </xdr:nvSpPr>
            <xdr:spPr bwMode="auto">
              <a:xfrm>
                <a:off x="1313812" y="1049314"/>
                <a:ext cx="0" cy="312791"/>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8803" name="Line 18"/>
              <xdr:cNvSpPr>
                <a:spLocks noChangeShapeType="1"/>
              </xdr:cNvSpPr>
            </xdr:nvSpPr>
            <xdr:spPr bwMode="auto">
              <a:xfrm>
                <a:off x="3217946" y="1038788"/>
                <a:ext cx="0" cy="31279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8804" name="Line 19"/>
              <xdr:cNvSpPr>
                <a:spLocks noChangeShapeType="1"/>
              </xdr:cNvSpPr>
            </xdr:nvSpPr>
            <xdr:spPr bwMode="auto">
              <a:xfrm>
                <a:off x="1313812" y="1351578"/>
                <a:ext cx="190134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7" name="Text Box 20"/>
              <xdr:cNvSpPr txBox="1">
                <a:spLocks noChangeArrowheads="1"/>
              </xdr:cNvSpPr>
            </xdr:nvSpPr>
            <xdr:spPr bwMode="auto">
              <a:xfrm>
                <a:off x="2028785" y="1306068"/>
                <a:ext cx="409575" cy="6058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7200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1">
                    <a:latin typeface="Arial" charset="0"/>
                  </a:rPr>
                  <a:t>D = ?</a:t>
                </a:r>
                <a:endParaRPr lang="de-CH" sz="1050" b="1">
                  <a:latin typeface="Arial" charset="0"/>
                </a:endParaRPr>
              </a:p>
            </xdr:txBody>
          </xdr:sp>
        </xdr:grpSp>
        <xdr:sp macro="" textlink="">
          <xdr:nvSpPr>
            <xdr:cNvPr id="2188791" name="Line 17"/>
            <xdr:cNvSpPr>
              <a:spLocks noChangeShapeType="1"/>
            </xdr:cNvSpPr>
          </xdr:nvSpPr>
          <xdr:spPr bwMode="auto">
            <a:xfrm rot="10800000">
              <a:off x="1438275" y="2914650"/>
              <a:ext cx="3429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8792" name="Line 17"/>
            <xdr:cNvSpPr>
              <a:spLocks noChangeShapeType="1"/>
            </xdr:cNvSpPr>
          </xdr:nvSpPr>
          <xdr:spPr bwMode="auto">
            <a:xfrm rot="10800000" flipH="1">
              <a:off x="1438275" y="2562225"/>
              <a:ext cx="2762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8793" name="Line 19"/>
            <xdr:cNvSpPr>
              <a:spLocks noChangeShapeType="1"/>
            </xdr:cNvSpPr>
          </xdr:nvSpPr>
          <xdr:spPr bwMode="auto">
            <a:xfrm>
              <a:off x="1457325" y="2362200"/>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88794" name="Line 19"/>
            <xdr:cNvSpPr>
              <a:spLocks noChangeShapeType="1"/>
            </xdr:cNvSpPr>
          </xdr:nvSpPr>
          <xdr:spPr bwMode="auto">
            <a:xfrm rot="10800000">
              <a:off x="1457325" y="290512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7" name="Text Box 20"/>
            <xdr:cNvSpPr txBox="1">
              <a:spLocks noChangeArrowheads="1"/>
            </xdr:cNvSpPr>
          </xdr:nvSpPr>
          <xdr:spPr bwMode="auto">
            <a:xfrm>
              <a:off x="1190625" y="2667000"/>
              <a:ext cx="400050" cy="17145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1">
                  <a:latin typeface="Arial" charset="0"/>
                </a:rPr>
                <a:t>b = ?</a:t>
              </a:r>
              <a:endParaRPr lang="de-CH" sz="1050" b="1">
                <a:latin typeface="Arial" charset="0"/>
              </a:endParaRPr>
            </a:p>
          </xdr:txBody>
        </xdr:sp>
        <xdr:grpSp>
          <xdr:nvGrpSpPr>
            <xdr:cNvPr id="2188796" name="Gruppieren 41"/>
            <xdr:cNvGrpSpPr>
              <a:grpSpLocks/>
            </xdr:cNvGrpSpPr>
          </xdr:nvGrpSpPr>
          <xdr:grpSpPr bwMode="auto">
            <a:xfrm>
              <a:off x="666763" y="2905125"/>
              <a:ext cx="3962595" cy="962025"/>
              <a:chOff x="266809" y="1147076"/>
              <a:chExt cx="3962595" cy="1392159"/>
            </a:xfrm>
          </xdr:grpSpPr>
          <xdr:sp macro="" textlink="">
            <xdr:nvSpPr>
              <xdr:cNvPr id="2188800" name="Line 21"/>
              <xdr:cNvSpPr>
                <a:spLocks noChangeShapeType="1"/>
              </xdr:cNvSpPr>
            </xdr:nvSpPr>
            <xdr:spPr bwMode="auto">
              <a:xfrm flipV="1">
                <a:off x="266809" y="1168164"/>
                <a:ext cx="0" cy="137107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8801" name="Line 22"/>
              <xdr:cNvSpPr>
                <a:spLocks noChangeShapeType="1"/>
              </xdr:cNvSpPr>
            </xdr:nvSpPr>
            <xdr:spPr bwMode="auto">
              <a:xfrm flipV="1">
                <a:off x="4229404" y="1147076"/>
                <a:ext cx="0" cy="137002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grpSp>
        <xdr:grpSp>
          <xdr:nvGrpSpPr>
            <xdr:cNvPr id="2188797" name="Gruppieren 42"/>
            <xdr:cNvGrpSpPr>
              <a:grpSpLocks/>
            </xdr:cNvGrpSpPr>
          </xdr:nvGrpSpPr>
          <xdr:grpSpPr bwMode="auto">
            <a:xfrm>
              <a:off x="657225" y="3695700"/>
              <a:ext cx="3971925" cy="247650"/>
              <a:chOff x="257175" y="1933579"/>
              <a:chExt cx="3966553" cy="247650"/>
            </a:xfrm>
          </xdr:grpSpPr>
          <xdr:sp macro="" textlink="">
            <xdr:nvSpPr>
              <xdr:cNvPr id="2188798" name="Line 23"/>
              <xdr:cNvSpPr>
                <a:spLocks noChangeShapeType="1"/>
              </xdr:cNvSpPr>
            </xdr:nvSpPr>
            <xdr:spPr bwMode="auto">
              <a:xfrm flipV="1">
                <a:off x="257175" y="2076159"/>
                <a:ext cx="396655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 name="Text Box 24"/>
              <xdr:cNvSpPr txBox="1">
                <a:spLocks noChangeArrowheads="1"/>
              </xdr:cNvSpPr>
            </xdr:nvSpPr>
            <xdr:spPr bwMode="auto">
              <a:xfrm>
                <a:off x="1008632" y="1933579"/>
                <a:ext cx="2416078" cy="24765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0" rIns="36000" bIns="3600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defRPr/>
                </a:pPr>
                <a:r>
                  <a:rPr lang="fr-CH" sz="1050" b="1">
                    <a:latin typeface="Arial" charset="0"/>
                  </a:rPr>
                  <a:t>D</a:t>
                </a:r>
                <a:r>
                  <a:rPr lang="fr-CH" sz="1400" b="1" baseline="-25000">
                    <a:latin typeface="Arial" charset="0"/>
                  </a:rPr>
                  <a:t>a</a:t>
                </a:r>
                <a:r>
                  <a:rPr lang="fr-CH" sz="1050" b="1">
                    <a:latin typeface="Arial" charset="0"/>
                  </a:rPr>
                  <a:t> = </a:t>
                </a:r>
                <a:r>
                  <a:rPr lang="fr-CH" sz="1050" b="1" kern="1200">
                    <a:solidFill>
                      <a:schemeClr val="tx1"/>
                    </a:solidFill>
                    <a:latin typeface="Arial" charset="0"/>
                    <a:ea typeface="+mn-ea"/>
                    <a:cs typeface="+mn-cs"/>
                  </a:rPr>
                  <a:t>Durchmesser Aufprallfläche</a:t>
                </a:r>
                <a:endParaRPr lang="de-CH" sz="1050" b="1" kern="1200">
                  <a:solidFill>
                    <a:schemeClr val="tx1"/>
                  </a:solidFill>
                  <a:latin typeface="Arial" charset="0"/>
                  <a:ea typeface="+mn-ea"/>
                  <a:cs typeface="+mn-cs"/>
                </a:endParaRPr>
              </a:p>
            </xdr:txBody>
          </xdr:sp>
        </xdr:grpSp>
      </xdr:grpSp>
      <xdr:pic>
        <xdr:nvPicPr>
          <xdr:cNvPr id="2188783" name="Grafik 43" descr="Proludic-J2400_GB.gif"/>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8300" y="1809750"/>
            <a:ext cx="2038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104775</xdr:colOff>
      <xdr:row>40</xdr:row>
      <xdr:rowOff>19050</xdr:rowOff>
    </xdr:from>
    <xdr:to>
      <xdr:col>1</xdr:col>
      <xdr:colOff>885825</xdr:colOff>
      <xdr:row>41</xdr:row>
      <xdr:rowOff>21576</xdr:rowOff>
    </xdr:to>
    <xdr:sp macro="" textlink="">
      <xdr:nvSpPr>
        <xdr:cNvPr id="33" name="Abgerundetes Rechteck 32">
          <a:hlinkClick xmlns:r="http://schemas.openxmlformats.org/officeDocument/2006/relationships" r:id="rId6"/>
        </xdr:cNvPr>
        <xdr:cNvSpPr/>
      </xdr:nvSpPr>
      <xdr:spPr>
        <a:xfrm>
          <a:off x="104775" y="99250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1019175</xdr:colOff>
      <xdr:row>40</xdr:row>
      <xdr:rowOff>19050</xdr:rowOff>
    </xdr:from>
    <xdr:to>
      <xdr:col>1</xdr:col>
      <xdr:colOff>2181225</xdr:colOff>
      <xdr:row>41</xdr:row>
      <xdr:rowOff>21576</xdr:rowOff>
    </xdr:to>
    <xdr:sp macro="" textlink="">
      <xdr:nvSpPr>
        <xdr:cNvPr id="34" name="Abgerundetes Rechteck 33">
          <a:hlinkClick xmlns:r="http://schemas.openxmlformats.org/officeDocument/2006/relationships" r:id="rId7"/>
        </xdr:cNvPr>
        <xdr:cNvSpPr/>
      </xdr:nvSpPr>
      <xdr:spPr>
        <a:xfrm>
          <a:off x="1400175" y="99250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4</xdr:col>
      <xdr:colOff>647700</xdr:colOff>
      <xdr:row>4</xdr:row>
      <xdr:rowOff>133350</xdr:rowOff>
    </xdr:from>
    <xdr:to>
      <xdr:col>6</xdr:col>
      <xdr:colOff>247650</xdr:colOff>
      <xdr:row>7</xdr:row>
      <xdr:rowOff>104774</xdr:rowOff>
    </xdr:to>
    <xdr:sp macro="" textlink="">
      <xdr:nvSpPr>
        <xdr:cNvPr id="54" name="AutoShape 40"/>
        <xdr:cNvSpPr>
          <a:spLocks/>
        </xdr:cNvSpPr>
      </xdr:nvSpPr>
      <xdr:spPr bwMode="auto">
        <a:xfrm>
          <a:off x="4552950" y="2000250"/>
          <a:ext cx="1038225" cy="495299"/>
        </a:xfrm>
        <a:prstGeom prst="callout1">
          <a:avLst>
            <a:gd name="adj1" fmla="val 99519"/>
            <a:gd name="adj2" fmla="val 29826"/>
            <a:gd name="adj3" fmla="val 174519"/>
            <a:gd name="adj4" fmla="val -11934"/>
          </a:avLst>
        </a:prstGeom>
        <a:solidFill>
          <a:srgbClr val="FFCC99"/>
        </a:solidFill>
        <a:ln w="9525">
          <a:solidFill>
            <a:schemeClr val="tx1"/>
          </a:solidFill>
          <a:miter lim="800000"/>
          <a:headEnd/>
          <a:tailEnd type="arrow" w="med" len="med"/>
        </a:ln>
      </xdr:spPr>
      <xdr:txBody>
        <a:bodyPr wrap="square" lIns="36000" tIns="36000" rIns="36000" bIns="36000" anchor="ct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rtl="0" fontAlgn="base"/>
          <a:r>
            <a:rPr lang="fr-CH" sz="1100" kern="1200">
              <a:solidFill>
                <a:schemeClr val="tx1"/>
              </a:solidFill>
              <a:latin typeface="Arial" pitchFamily="34" charset="0"/>
              <a:ea typeface="+mn-ea"/>
              <a:cs typeface="Arial" pitchFamily="34" charset="0"/>
            </a:rPr>
            <a:t>Stossdämpfen-der Belag für Fallhöhe: 1 m</a:t>
          </a:r>
          <a:endParaRPr lang="de-CH" sz="1100" kern="1200">
            <a:solidFill>
              <a:schemeClr val="tx1"/>
            </a:solidFill>
            <a:latin typeface="Arial" pitchFamily="34" charset="0"/>
            <a:ea typeface="+mn-ea"/>
            <a:cs typeface="Arial"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190500</xdr:colOff>
      <xdr:row>0</xdr:row>
      <xdr:rowOff>9525</xdr:rowOff>
    </xdr:from>
    <xdr:to>
      <xdr:col>7</xdr:col>
      <xdr:colOff>0</xdr:colOff>
      <xdr:row>0</xdr:row>
      <xdr:rowOff>552450</xdr:rowOff>
    </xdr:to>
    <xdr:pic>
      <xdr:nvPicPr>
        <xdr:cNvPr id="2198932"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0" y="95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46</xdr:row>
      <xdr:rowOff>114300</xdr:rowOff>
    </xdr:from>
    <xdr:to>
      <xdr:col>1</xdr:col>
      <xdr:colOff>914400</xdr:colOff>
      <xdr:row>46</xdr:row>
      <xdr:rowOff>421626</xdr:rowOff>
    </xdr:to>
    <xdr:sp macro="" textlink="">
      <xdr:nvSpPr>
        <xdr:cNvPr id="6" name="Abgerundetes Rechteck 5">
          <a:hlinkClick xmlns:r="http://schemas.openxmlformats.org/officeDocument/2006/relationships" r:id="rId2"/>
        </xdr:cNvPr>
        <xdr:cNvSpPr/>
      </xdr:nvSpPr>
      <xdr:spPr>
        <a:xfrm>
          <a:off x="123825" y="111633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Vue ensemble</a:t>
          </a:r>
        </a:p>
      </xdr:txBody>
    </xdr:sp>
    <xdr:clientData/>
  </xdr:twoCellAnchor>
  <xdr:twoCellAnchor>
    <xdr:from>
      <xdr:col>1</xdr:col>
      <xdr:colOff>1047750</xdr:colOff>
      <xdr:row>46</xdr:row>
      <xdr:rowOff>114300</xdr:rowOff>
    </xdr:from>
    <xdr:to>
      <xdr:col>1</xdr:col>
      <xdr:colOff>2209800</xdr:colOff>
      <xdr:row>46</xdr:row>
      <xdr:rowOff>421626</xdr:rowOff>
    </xdr:to>
    <xdr:sp macro="" textlink="">
      <xdr:nvSpPr>
        <xdr:cNvPr id="7" name="Abgerundetes Rechteck 6">
          <a:hlinkClick xmlns:r="http://schemas.openxmlformats.org/officeDocument/2006/relationships" r:id="rId3"/>
        </xdr:cNvPr>
        <xdr:cNvSpPr/>
      </xdr:nvSpPr>
      <xdr:spPr>
        <a:xfrm>
          <a:off x="1419225" y="111633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Table matière</a:t>
          </a:r>
        </a:p>
      </xdr:txBody>
    </xdr:sp>
    <xdr:clientData/>
  </xdr:twoCellAnchor>
  <xdr:twoCellAnchor>
    <xdr:from>
      <xdr:col>15</xdr:col>
      <xdr:colOff>304800</xdr:colOff>
      <xdr:row>27</xdr:row>
      <xdr:rowOff>76200</xdr:rowOff>
    </xdr:from>
    <xdr:to>
      <xdr:col>15</xdr:col>
      <xdr:colOff>304800</xdr:colOff>
      <xdr:row>28</xdr:row>
      <xdr:rowOff>238125</xdr:rowOff>
    </xdr:to>
    <xdr:sp macro="" textlink="">
      <xdr:nvSpPr>
        <xdr:cNvPr id="2198935" name="Line 40"/>
        <xdr:cNvSpPr>
          <a:spLocks noChangeShapeType="1"/>
        </xdr:cNvSpPr>
      </xdr:nvSpPr>
      <xdr:spPr bwMode="auto">
        <a:xfrm flipV="1">
          <a:off x="13563600" y="574357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15</xdr:col>
      <xdr:colOff>285750</xdr:colOff>
      <xdr:row>26</xdr:row>
      <xdr:rowOff>171450</xdr:rowOff>
    </xdr:from>
    <xdr:to>
      <xdr:col>15</xdr:col>
      <xdr:colOff>285750</xdr:colOff>
      <xdr:row>28</xdr:row>
      <xdr:rowOff>190500</xdr:rowOff>
    </xdr:to>
    <xdr:sp macro="" textlink="">
      <xdr:nvSpPr>
        <xdr:cNvPr id="2198936" name="Line 41"/>
        <xdr:cNvSpPr>
          <a:spLocks noChangeShapeType="1"/>
        </xdr:cNvSpPr>
      </xdr:nvSpPr>
      <xdr:spPr bwMode="auto">
        <a:xfrm flipV="1">
          <a:off x="13544550" y="5648325"/>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15</xdr:col>
      <xdr:colOff>342900</xdr:colOff>
      <xdr:row>27</xdr:row>
      <xdr:rowOff>0</xdr:rowOff>
    </xdr:from>
    <xdr:to>
      <xdr:col>15</xdr:col>
      <xdr:colOff>342900</xdr:colOff>
      <xdr:row>28</xdr:row>
      <xdr:rowOff>247650</xdr:rowOff>
    </xdr:to>
    <xdr:sp macro="" textlink="">
      <xdr:nvSpPr>
        <xdr:cNvPr id="2198937" name="Line 42"/>
        <xdr:cNvSpPr>
          <a:spLocks noChangeShapeType="1"/>
        </xdr:cNvSpPr>
      </xdr:nvSpPr>
      <xdr:spPr bwMode="auto">
        <a:xfrm flipV="1">
          <a:off x="13601700" y="566737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0</xdr:col>
      <xdr:colOff>123825</xdr:colOff>
      <xdr:row>46</xdr:row>
      <xdr:rowOff>114300</xdr:rowOff>
    </xdr:from>
    <xdr:to>
      <xdr:col>1</xdr:col>
      <xdr:colOff>914400</xdr:colOff>
      <xdr:row>46</xdr:row>
      <xdr:rowOff>421626</xdr:rowOff>
    </xdr:to>
    <xdr:sp macro="" textlink="">
      <xdr:nvSpPr>
        <xdr:cNvPr id="2" name="Abgerundetes Rechteck 5">
          <a:hlinkClick xmlns:r="http://schemas.openxmlformats.org/officeDocument/2006/relationships" r:id="rId4"/>
        </xdr:cNvPr>
        <xdr:cNvSpPr/>
      </xdr:nvSpPr>
      <xdr:spPr>
        <a:xfrm>
          <a:off x="123825" y="111633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1047750</xdr:colOff>
      <xdr:row>46</xdr:row>
      <xdr:rowOff>114300</xdr:rowOff>
    </xdr:from>
    <xdr:to>
      <xdr:col>1</xdr:col>
      <xdr:colOff>2209800</xdr:colOff>
      <xdr:row>46</xdr:row>
      <xdr:rowOff>421626</xdr:rowOff>
    </xdr:to>
    <xdr:sp macro="" textlink="">
      <xdr:nvSpPr>
        <xdr:cNvPr id="3" name="Abgerundetes Rechteck 6">
          <a:hlinkClick xmlns:r="http://schemas.openxmlformats.org/officeDocument/2006/relationships" r:id="rId5"/>
        </xdr:cNvPr>
        <xdr:cNvSpPr/>
      </xdr:nvSpPr>
      <xdr:spPr>
        <a:xfrm>
          <a:off x="1419225" y="111633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editAs="oneCell">
    <xdr:from>
      <xdr:col>1</xdr:col>
      <xdr:colOff>514350</xdr:colOff>
      <xdr:row>4</xdr:row>
      <xdr:rowOff>133350</xdr:rowOff>
    </xdr:from>
    <xdr:to>
      <xdr:col>5</xdr:col>
      <xdr:colOff>390525</xdr:colOff>
      <xdr:row>30</xdr:row>
      <xdr:rowOff>66675</xdr:rowOff>
    </xdr:to>
    <xdr:grpSp>
      <xdr:nvGrpSpPr>
        <xdr:cNvPr id="2198940" name="Gruppieren 33"/>
        <xdr:cNvGrpSpPr>
          <a:grpSpLocks/>
        </xdr:cNvGrpSpPr>
      </xdr:nvGrpSpPr>
      <xdr:grpSpPr bwMode="auto">
        <a:xfrm>
          <a:off x="885825" y="2000250"/>
          <a:ext cx="5505450" cy="4305300"/>
          <a:chOff x="523875" y="2000250"/>
          <a:chExt cx="5505450" cy="4038600"/>
        </a:xfrm>
      </xdr:grpSpPr>
      <xdr:sp macro="" textlink="">
        <xdr:nvSpPr>
          <xdr:cNvPr id="2198944" name="Oval 2" descr="50%"/>
          <xdr:cNvSpPr>
            <a:spLocks noChangeArrowheads="1"/>
          </xdr:cNvSpPr>
        </xdr:nvSpPr>
        <xdr:spPr bwMode="auto">
          <a:xfrm>
            <a:off x="542925" y="3914775"/>
            <a:ext cx="5467350" cy="1924050"/>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98945" name="Oval 3" descr="50%"/>
          <xdr:cNvSpPr>
            <a:spLocks noChangeArrowheads="1"/>
          </xdr:cNvSpPr>
        </xdr:nvSpPr>
        <xdr:spPr bwMode="auto">
          <a:xfrm>
            <a:off x="1314450" y="4067175"/>
            <a:ext cx="3933825" cy="1419225"/>
          </a:xfrm>
          <a:prstGeom prst="ellipse">
            <a:avLst/>
          </a:prstGeom>
          <a:solidFill>
            <a:srgbClr val="FFCC99"/>
          </a:solidFill>
          <a:ln w="9525">
            <a:solidFill>
              <a:srgbClr val="000000"/>
            </a:solidFill>
            <a:round/>
            <a:headEnd/>
            <a:tailEnd/>
          </a:ln>
        </xdr:spPr>
      </xdr:sp>
      <xdr:sp macro="" textlink="">
        <xdr:nvSpPr>
          <xdr:cNvPr id="2198946" name="Line 15"/>
          <xdr:cNvSpPr>
            <a:spLocks noChangeShapeType="1"/>
          </xdr:cNvSpPr>
        </xdr:nvSpPr>
        <xdr:spPr bwMode="auto">
          <a:xfrm flipH="1">
            <a:off x="1695450" y="4391025"/>
            <a:ext cx="3228975" cy="800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2" name="Text Box 5"/>
          <xdr:cNvSpPr txBox="1">
            <a:spLocks noChangeArrowheads="1"/>
          </xdr:cNvSpPr>
        </xdr:nvSpPr>
        <xdr:spPr bwMode="auto">
          <a:xfrm>
            <a:off x="1600200" y="4502038"/>
            <a:ext cx="647700" cy="259114"/>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r>
              <a:rPr lang="fr-CH" sz="700">
                <a:latin typeface="Arial" charset="0"/>
              </a:rPr>
              <a:t>Zeichnung:Fuchs</a:t>
            </a:r>
            <a:endParaRPr lang="de-CH" sz="700">
              <a:latin typeface="Arial" charset="0"/>
            </a:endParaRPr>
          </a:p>
        </xdr:txBody>
      </xdr:sp>
      <xdr:sp macro="" textlink="">
        <xdr:nvSpPr>
          <xdr:cNvPr id="2198948" name="Line 7"/>
          <xdr:cNvSpPr>
            <a:spLocks noChangeShapeType="1"/>
          </xdr:cNvSpPr>
        </xdr:nvSpPr>
        <xdr:spPr bwMode="auto">
          <a:xfrm flipH="1">
            <a:off x="1181100" y="2952750"/>
            <a:ext cx="16764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49" name="Line 8"/>
          <xdr:cNvSpPr>
            <a:spLocks noChangeShapeType="1"/>
          </xdr:cNvSpPr>
        </xdr:nvSpPr>
        <xdr:spPr bwMode="auto">
          <a:xfrm>
            <a:off x="1228725" y="2952750"/>
            <a:ext cx="0" cy="18669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8950" name="Line 9"/>
          <xdr:cNvSpPr>
            <a:spLocks noChangeShapeType="1"/>
          </xdr:cNvSpPr>
        </xdr:nvSpPr>
        <xdr:spPr bwMode="auto">
          <a:xfrm flipH="1" flipV="1">
            <a:off x="1181100" y="4819650"/>
            <a:ext cx="2124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8951" name="Line 10"/>
          <xdr:cNvSpPr>
            <a:spLocks noChangeShapeType="1"/>
          </xdr:cNvSpPr>
        </xdr:nvSpPr>
        <xdr:spPr bwMode="auto">
          <a:xfrm flipV="1">
            <a:off x="2819400" y="2114550"/>
            <a:ext cx="0" cy="9334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52" name="Line 11"/>
          <xdr:cNvSpPr>
            <a:spLocks noChangeShapeType="1"/>
          </xdr:cNvSpPr>
        </xdr:nvSpPr>
        <xdr:spPr bwMode="auto">
          <a:xfrm flipV="1">
            <a:off x="3695700" y="2114550"/>
            <a:ext cx="0" cy="8858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53" name="Line 12"/>
          <xdr:cNvSpPr>
            <a:spLocks noChangeShapeType="1"/>
          </xdr:cNvSpPr>
        </xdr:nvSpPr>
        <xdr:spPr bwMode="auto">
          <a:xfrm>
            <a:off x="2819400" y="21145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9" name="Text Box 13"/>
          <xdr:cNvSpPr txBox="1">
            <a:spLocks noChangeArrowheads="1"/>
          </xdr:cNvSpPr>
        </xdr:nvSpPr>
        <xdr:spPr bwMode="auto">
          <a:xfrm>
            <a:off x="3038475" y="2000250"/>
            <a:ext cx="476250" cy="17869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1</a:t>
            </a:r>
            <a:r>
              <a:rPr lang="fr-CH" sz="1050" b="1" kern="1200">
                <a:solidFill>
                  <a:schemeClr val="tx1"/>
                </a:solidFill>
                <a:latin typeface="Arial" charset="0"/>
                <a:ea typeface="+mn-ea"/>
                <a:cs typeface="+mn-cs"/>
              </a:rPr>
              <a:t> = ?</a:t>
            </a:r>
            <a:endParaRPr lang="de-CH" sz="1050" b="1" kern="1200">
              <a:solidFill>
                <a:schemeClr val="tx1"/>
              </a:solidFill>
              <a:latin typeface="Arial" charset="0"/>
              <a:ea typeface="+mn-ea"/>
              <a:cs typeface="+mn-cs"/>
            </a:endParaRPr>
          </a:p>
        </xdr:txBody>
      </xdr:sp>
      <xdr:sp macro="" textlink="">
        <xdr:nvSpPr>
          <xdr:cNvPr id="20" name="Text Box 14"/>
          <xdr:cNvSpPr txBox="1">
            <a:spLocks noChangeArrowheads="1"/>
          </xdr:cNvSpPr>
        </xdr:nvSpPr>
        <xdr:spPr bwMode="auto">
          <a:xfrm>
            <a:off x="990600" y="3617477"/>
            <a:ext cx="438150" cy="20550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 </a:t>
            </a:r>
            <a:r>
              <a:rPr lang="fr-CH" sz="1050" b="1">
                <a:latin typeface="Arial" charset="0"/>
              </a:rPr>
              <a:t>= ?</a:t>
            </a:r>
            <a:endParaRPr lang="de-CH" sz="1050" b="1">
              <a:latin typeface="Arial" charset="0"/>
            </a:endParaRPr>
          </a:p>
        </xdr:txBody>
      </xdr:sp>
      <xdr:pic>
        <xdr:nvPicPr>
          <xdr:cNvPr id="2198956" name="Picture 23" descr="2-Carrousel standard Fuchs dégradé OK"/>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71725" y="2162175"/>
            <a:ext cx="1838325"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Text Box 16"/>
          <xdr:cNvSpPr txBox="1">
            <a:spLocks noChangeArrowheads="1"/>
          </xdr:cNvSpPr>
        </xdr:nvSpPr>
        <xdr:spPr bwMode="auto">
          <a:xfrm>
            <a:off x="3638550" y="4591387"/>
            <a:ext cx="238125" cy="196569"/>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pPr algn="ctr"/>
            <a:r>
              <a:rPr lang="fr-CH" sz="1050" b="1">
                <a:latin typeface="Arial" charset="0"/>
              </a:rPr>
              <a:t>D</a:t>
            </a:r>
            <a:r>
              <a:rPr lang="fr-CH" sz="1050" b="1" baseline="-25000">
                <a:latin typeface="Arial" charset="0"/>
              </a:rPr>
              <a:t>a</a:t>
            </a:r>
            <a:endParaRPr lang="de-CH" sz="1050" b="1" baseline="-25000">
              <a:latin typeface="Arial" charset="0"/>
            </a:endParaRPr>
          </a:p>
        </xdr:txBody>
      </xdr:sp>
      <xdr:sp macro="" textlink="">
        <xdr:nvSpPr>
          <xdr:cNvPr id="2198958" name="Line 17"/>
          <xdr:cNvSpPr>
            <a:spLocks noChangeShapeType="1"/>
          </xdr:cNvSpPr>
        </xdr:nvSpPr>
        <xdr:spPr bwMode="auto">
          <a:xfrm>
            <a:off x="2371725" y="4238625"/>
            <a:ext cx="0" cy="3143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59" name="Line 18"/>
          <xdr:cNvSpPr>
            <a:spLocks noChangeShapeType="1"/>
          </xdr:cNvSpPr>
        </xdr:nvSpPr>
        <xdr:spPr bwMode="auto">
          <a:xfrm>
            <a:off x="4191000" y="4200525"/>
            <a:ext cx="0" cy="30480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60" name="Line 19"/>
          <xdr:cNvSpPr>
            <a:spLocks noChangeShapeType="1"/>
          </xdr:cNvSpPr>
        </xdr:nvSpPr>
        <xdr:spPr bwMode="auto">
          <a:xfrm>
            <a:off x="2371725" y="4505325"/>
            <a:ext cx="181927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20"/>
          <xdr:cNvSpPr txBox="1">
            <a:spLocks noChangeArrowheads="1"/>
          </xdr:cNvSpPr>
        </xdr:nvSpPr>
        <xdr:spPr bwMode="auto">
          <a:xfrm>
            <a:off x="3076575" y="4421623"/>
            <a:ext cx="457200" cy="17869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2</a:t>
            </a:r>
            <a:r>
              <a:rPr lang="fr-CH" sz="1050" b="1" kern="1200">
                <a:solidFill>
                  <a:schemeClr val="tx1"/>
                </a:solidFill>
                <a:latin typeface="Arial" charset="0"/>
                <a:ea typeface="+mn-ea"/>
                <a:cs typeface="+mn-cs"/>
              </a:rPr>
              <a:t> = ?</a:t>
            </a:r>
            <a:endParaRPr lang="de-CH" sz="1050" b="1" kern="1200">
              <a:solidFill>
                <a:schemeClr val="tx1"/>
              </a:solidFill>
              <a:latin typeface="Arial" charset="0"/>
              <a:ea typeface="+mn-ea"/>
              <a:cs typeface="+mn-cs"/>
            </a:endParaRPr>
          </a:p>
        </xdr:txBody>
      </xdr:sp>
      <xdr:sp macro="" textlink="">
        <xdr:nvSpPr>
          <xdr:cNvPr id="2198962" name="Line 69"/>
          <xdr:cNvSpPr>
            <a:spLocks noChangeShapeType="1"/>
          </xdr:cNvSpPr>
        </xdr:nvSpPr>
        <xdr:spPr bwMode="auto">
          <a:xfrm flipH="1">
            <a:off x="933450" y="5191125"/>
            <a:ext cx="752475" cy="1714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8" name="Text Box 7"/>
          <xdr:cNvSpPr txBox="1">
            <a:spLocks noChangeArrowheads="1"/>
          </xdr:cNvSpPr>
        </xdr:nvSpPr>
        <xdr:spPr bwMode="auto">
          <a:xfrm>
            <a:off x="1171575" y="5145354"/>
            <a:ext cx="238125" cy="20550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800" kern="1200">
                <a:solidFill>
                  <a:schemeClr val="tx1"/>
                </a:solidFill>
                <a:latin typeface="Times New Roman" pitchFamily="18" charset="0"/>
                <a:ea typeface="+mn-ea"/>
                <a:cs typeface="+mn-cs"/>
              </a:defRPr>
            </a:lvl1pPr>
            <a:lvl2pPr marL="457200" algn="l" rtl="0" fontAlgn="base">
              <a:spcBef>
                <a:spcPct val="0"/>
              </a:spcBef>
              <a:spcAft>
                <a:spcPct val="0"/>
              </a:spcAft>
              <a:defRPr sz="2800" kern="1200">
                <a:solidFill>
                  <a:schemeClr val="tx1"/>
                </a:solidFill>
                <a:latin typeface="Times New Roman" pitchFamily="18" charset="0"/>
                <a:ea typeface="+mn-ea"/>
                <a:cs typeface="+mn-cs"/>
              </a:defRPr>
            </a:lvl2pPr>
            <a:lvl3pPr marL="914400" algn="l" rtl="0" fontAlgn="base">
              <a:spcBef>
                <a:spcPct val="0"/>
              </a:spcBef>
              <a:spcAft>
                <a:spcPct val="0"/>
              </a:spcAft>
              <a:defRPr sz="2800" kern="1200">
                <a:solidFill>
                  <a:schemeClr val="tx1"/>
                </a:solidFill>
                <a:latin typeface="Times New Roman" pitchFamily="18" charset="0"/>
                <a:ea typeface="+mn-ea"/>
                <a:cs typeface="+mn-cs"/>
              </a:defRPr>
            </a:lvl3pPr>
            <a:lvl4pPr marL="1371600" algn="l" rtl="0" fontAlgn="base">
              <a:spcBef>
                <a:spcPct val="0"/>
              </a:spcBef>
              <a:spcAft>
                <a:spcPct val="0"/>
              </a:spcAft>
              <a:defRPr sz="2800" kern="1200">
                <a:solidFill>
                  <a:schemeClr val="tx1"/>
                </a:solidFill>
                <a:latin typeface="Times New Roman" pitchFamily="18" charset="0"/>
                <a:ea typeface="+mn-ea"/>
                <a:cs typeface="+mn-cs"/>
              </a:defRPr>
            </a:lvl4pPr>
            <a:lvl5pPr marL="1828800" algn="l" rtl="0" fontAlgn="base">
              <a:spcBef>
                <a:spcPct val="0"/>
              </a:spcBef>
              <a:spcAft>
                <a:spcPct val="0"/>
              </a:spcAft>
              <a:defRPr sz="2800" kern="1200">
                <a:solidFill>
                  <a:schemeClr val="tx1"/>
                </a:solidFill>
                <a:latin typeface="Times New Roman" pitchFamily="18" charset="0"/>
                <a:ea typeface="+mn-ea"/>
                <a:cs typeface="+mn-cs"/>
              </a:defRPr>
            </a:lvl5pPr>
            <a:lvl6pPr marL="2286000" algn="l" defTabSz="914400" rtl="0" eaLnBrk="1" latinLnBrk="0" hangingPunct="1">
              <a:defRPr sz="2800" kern="1200">
                <a:solidFill>
                  <a:schemeClr val="tx1"/>
                </a:solidFill>
                <a:latin typeface="Times New Roman" pitchFamily="18" charset="0"/>
                <a:ea typeface="+mn-ea"/>
                <a:cs typeface="+mn-cs"/>
              </a:defRPr>
            </a:lvl6pPr>
            <a:lvl7pPr marL="2743200" algn="l" defTabSz="914400" rtl="0" eaLnBrk="1" latinLnBrk="0" hangingPunct="1">
              <a:defRPr sz="2800" kern="1200">
                <a:solidFill>
                  <a:schemeClr val="tx1"/>
                </a:solidFill>
                <a:latin typeface="Times New Roman" pitchFamily="18" charset="0"/>
                <a:ea typeface="+mn-ea"/>
                <a:cs typeface="+mn-cs"/>
              </a:defRPr>
            </a:lvl7pPr>
            <a:lvl8pPr marL="3200400" algn="l" defTabSz="914400" rtl="0" eaLnBrk="1" latinLnBrk="0" hangingPunct="1">
              <a:defRPr sz="2800" kern="1200">
                <a:solidFill>
                  <a:schemeClr val="tx1"/>
                </a:solidFill>
                <a:latin typeface="Times New Roman" pitchFamily="18" charset="0"/>
                <a:ea typeface="+mn-ea"/>
                <a:cs typeface="+mn-cs"/>
              </a:defRPr>
            </a:lvl8pPr>
            <a:lvl9pPr marL="3657600" algn="l" defTabSz="914400" rtl="0" eaLnBrk="1" latinLnBrk="0" hangingPunct="1">
              <a:defRPr sz="2800" kern="1200">
                <a:solidFill>
                  <a:schemeClr val="tx1"/>
                </a:solidFill>
                <a:latin typeface="Times New Roman" pitchFamily="18" charset="0"/>
                <a:ea typeface="+mn-ea"/>
                <a:cs typeface="+mn-cs"/>
              </a:defRPr>
            </a:lvl9pPr>
          </a:lstStyle>
          <a:p>
            <a:pPr algn="ctr">
              <a:defRPr/>
            </a:pPr>
            <a:r>
              <a:rPr lang="fr-CH" sz="1050" b="1">
                <a:latin typeface="Arial" charset="0"/>
              </a:rPr>
              <a:t>b</a:t>
            </a:r>
            <a:r>
              <a:rPr lang="fr-CH" sz="1050" b="1" baseline="-25000">
                <a:latin typeface="Arial" charset="0"/>
              </a:rPr>
              <a:t>1</a:t>
            </a:r>
            <a:endParaRPr lang="de-CH" sz="1050" b="1" baseline="-25000">
              <a:latin typeface="Arial" charset="0"/>
            </a:endParaRPr>
          </a:p>
        </xdr:txBody>
      </xdr:sp>
      <xdr:sp macro="" textlink="">
        <xdr:nvSpPr>
          <xdr:cNvPr id="2198964" name="Line 21"/>
          <xdr:cNvSpPr>
            <a:spLocks noChangeShapeType="1"/>
          </xdr:cNvSpPr>
        </xdr:nvSpPr>
        <xdr:spPr bwMode="auto">
          <a:xfrm>
            <a:off x="523875" y="4810125"/>
            <a:ext cx="0" cy="1162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65" name="Line 22"/>
          <xdr:cNvSpPr>
            <a:spLocks noChangeShapeType="1"/>
          </xdr:cNvSpPr>
        </xdr:nvSpPr>
        <xdr:spPr bwMode="auto">
          <a:xfrm>
            <a:off x="6019800" y="4905375"/>
            <a:ext cx="0" cy="10858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8966" name="Line 23"/>
          <xdr:cNvSpPr>
            <a:spLocks noChangeShapeType="1"/>
          </xdr:cNvSpPr>
        </xdr:nvSpPr>
        <xdr:spPr bwMode="auto">
          <a:xfrm>
            <a:off x="533400" y="5924550"/>
            <a:ext cx="54959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2" name="Text Box 24"/>
          <xdr:cNvSpPr txBox="1">
            <a:spLocks noChangeArrowheads="1"/>
          </xdr:cNvSpPr>
        </xdr:nvSpPr>
        <xdr:spPr bwMode="auto">
          <a:xfrm>
            <a:off x="1924050" y="5797606"/>
            <a:ext cx="2724150" cy="24124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f</a:t>
            </a:r>
            <a:r>
              <a:rPr lang="fr-CH" sz="1050" b="1" kern="1200">
                <a:solidFill>
                  <a:schemeClr val="tx1"/>
                </a:solidFill>
                <a:latin typeface="Arial" charset="0"/>
                <a:ea typeface="+mn-ea"/>
                <a:cs typeface="+mn-cs"/>
              </a:rPr>
              <a:t> = Durchmesser hindernisfreie Fläche</a:t>
            </a:r>
            <a:endParaRPr lang="de-CH" sz="1050" b="1" kern="1200">
              <a:solidFill>
                <a:schemeClr val="tx1"/>
              </a:solidFill>
              <a:latin typeface="Arial" charset="0"/>
              <a:ea typeface="+mn-ea"/>
              <a:cs typeface="+mn-cs"/>
            </a:endParaRPr>
          </a:p>
        </xdr:txBody>
      </xdr:sp>
      <xdr:sp macro="" textlink="">
        <xdr:nvSpPr>
          <xdr:cNvPr id="33" name="Text Box 59"/>
          <xdr:cNvSpPr txBox="1">
            <a:spLocks noChangeArrowheads="1"/>
          </xdr:cNvSpPr>
        </xdr:nvSpPr>
        <xdr:spPr bwMode="auto">
          <a:xfrm>
            <a:off x="2724150" y="5038135"/>
            <a:ext cx="1390650" cy="321658"/>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a:t>
            </a:r>
            <a:r>
              <a:rPr lang="fr-CH" sz="800" b="1" kern="1200" baseline="0">
                <a:solidFill>
                  <a:schemeClr val="tx1"/>
                </a:solidFill>
                <a:latin typeface="Arial" pitchFamily="34" charset="0"/>
                <a:ea typeface="+mn-ea"/>
                <a:cs typeface="Arial" pitchFamily="34" charset="0"/>
              </a:rPr>
              <a:t> für  kritische Fallhöhe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1</a:t>
            </a:r>
            <a:endParaRPr lang="fr-CH" sz="1050" b="1" kern="1200">
              <a:solidFill>
                <a:schemeClr val="tx1"/>
              </a:solidFill>
              <a:latin typeface="Arial" pitchFamily="34" charset="0"/>
              <a:ea typeface="+mn-ea"/>
              <a:cs typeface="Arial" pitchFamily="34" charset="0"/>
            </a:endParaRPr>
          </a:p>
        </xdr:txBody>
      </xdr:sp>
    </xdr:grpSp>
    <xdr:clientData/>
  </xdr:twoCellAnchor>
  <xdr:twoCellAnchor>
    <xdr:from>
      <xdr:col>15</xdr:col>
      <xdr:colOff>304800</xdr:colOff>
      <xdr:row>27</xdr:row>
      <xdr:rowOff>76200</xdr:rowOff>
    </xdr:from>
    <xdr:to>
      <xdr:col>15</xdr:col>
      <xdr:colOff>304800</xdr:colOff>
      <xdr:row>28</xdr:row>
      <xdr:rowOff>238125</xdr:rowOff>
    </xdr:to>
    <xdr:sp macro="" textlink="">
      <xdr:nvSpPr>
        <xdr:cNvPr id="2198941" name="Line 40"/>
        <xdr:cNvSpPr>
          <a:spLocks noChangeShapeType="1"/>
        </xdr:cNvSpPr>
      </xdr:nvSpPr>
      <xdr:spPr bwMode="auto">
        <a:xfrm flipV="1">
          <a:off x="13563600" y="574357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15</xdr:col>
      <xdr:colOff>285750</xdr:colOff>
      <xdr:row>26</xdr:row>
      <xdr:rowOff>171450</xdr:rowOff>
    </xdr:from>
    <xdr:to>
      <xdr:col>15</xdr:col>
      <xdr:colOff>285750</xdr:colOff>
      <xdr:row>28</xdr:row>
      <xdr:rowOff>190500</xdr:rowOff>
    </xdr:to>
    <xdr:sp macro="" textlink="">
      <xdr:nvSpPr>
        <xdr:cNvPr id="2198942" name="Line 41"/>
        <xdr:cNvSpPr>
          <a:spLocks noChangeShapeType="1"/>
        </xdr:cNvSpPr>
      </xdr:nvSpPr>
      <xdr:spPr bwMode="auto">
        <a:xfrm flipV="1">
          <a:off x="13544550" y="5648325"/>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15</xdr:col>
      <xdr:colOff>342900</xdr:colOff>
      <xdr:row>27</xdr:row>
      <xdr:rowOff>0</xdr:rowOff>
    </xdr:from>
    <xdr:to>
      <xdr:col>15</xdr:col>
      <xdr:colOff>342900</xdr:colOff>
      <xdr:row>28</xdr:row>
      <xdr:rowOff>247650</xdr:rowOff>
    </xdr:to>
    <xdr:sp macro="" textlink="">
      <xdr:nvSpPr>
        <xdr:cNvPr id="2198943" name="Line 42"/>
        <xdr:cNvSpPr>
          <a:spLocks noChangeShapeType="1"/>
        </xdr:cNvSpPr>
      </xdr:nvSpPr>
      <xdr:spPr bwMode="auto">
        <a:xfrm flipV="1">
          <a:off x="13601700" y="566737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57150</xdr:colOff>
      <xdr:row>0</xdr:row>
      <xdr:rowOff>9525</xdr:rowOff>
    </xdr:from>
    <xdr:to>
      <xdr:col>6</xdr:col>
      <xdr:colOff>666750</xdr:colOff>
      <xdr:row>0</xdr:row>
      <xdr:rowOff>552450</xdr:rowOff>
    </xdr:to>
    <xdr:pic>
      <xdr:nvPicPr>
        <xdr:cNvPr id="218313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5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4</xdr:row>
      <xdr:rowOff>38100</xdr:rowOff>
    </xdr:from>
    <xdr:to>
      <xdr:col>6</xdr:col>
      <xdr:colOff>390525</xdr:colOff>
      <xdr:row>29</xdr:row>
      <xdr:rowOff>57150</xdr:rowOff>
    </xdr:to>
    <xdr:grpSp>
      <xdr:nvGrpSpPr>
        <xdr:cNvPr id="2183137" name="Gruppieren 57"/>
        <xdr:cNvGrpSpPr>
          <a:grpSpLocks/>
        </xdr:cNvGrpSpPr>
      </xdr:nvGrpSpPr>
      <xdr:grpSpPr bwMode="auto">
        <a:xfrm>
          <a:off x="104775" y="1905000"/>
          <a:ext cx="5800725" cy="4067175"/>
          <a:chOff x="104777" y="1904999"/>
          <a:chExt cx="5800728" cy="4069168"/>
        </a:xfrm>
      </xdr:grpSpPr>
      <xdr:sp macro="" textlink="">
        <xdr:nvSpPr>
          <xdr:cNvPr id="2183143" name="Oval 2" descr="50%"/>
          <xdr:cNvSpPr>
            <a:spLocks noChangeArrowheads="1"/>
          </xdr:cNvSpPr>
        </xdr:nvSpPr>
        <xdr:spPr bwMode="auto">
          <a:xfrm>
            <a:off x="123825" y="3867150"/>
            <a:ext cx="5781675" cy="1895475"/>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2183144" name="Gruppieren 56"/>
          <xdr:cNvGrpSpPr>
            <a:grpSpLocks/>
          </xdr:cNvGrpSpPr>
        </xdr:nvGrpSpPr>
        <xdr:grpSpPr bwMode="auto">
          <a:xfrm>
            <a:off x="104777" y="1904999"/>
            <a:ext cx="5800728" cy="4069168"/>
            <a:chOff x="0" y="1850231"/>
            <a:chExt cx="5799663" cy="4045322"/>
          </a:xfrm>
        </xdr:grpSpPr>
        <xdr:sp macro="" textlink="">
          <xdr:nvSpPr>
            <xdr:cNvPr id="11" name="Text Box 43"/>
            <xdr:cNvSpPr txBox="1">
              <a:spLocks noChangeArrowheads="1"/>
            </xdr:cNvSpPr>
          </xdr:nvSpPr>
          <xdr:spPr bwMode="auto">
            <a:xfrm>
              <a:off x="209512" y="2598663"/>
              <a:ext cx="952326" cy="312636"/>
            </a:xfrm>
            <a:prstGeom prst="rect">
              <a:avLst/>
            </a:prstGeom>
            <a:solidFill>
              <a:schemeClr val="bg1"/>
            </a:solidFill>
            <a:ln w="9525">
              <a:noFill/>
              <a:miter lim="800000"/>
              <a:headEnd/>
              <a:tailEnd/>
            </a:ln>
          </xdr:spPr>
          <xdr:txBody>
            <a:bodyPr wrap="square">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700" kern="1200">
                  <a:solidFill>
                    <a:schemeClr val="tx1"/>
                  </a:solidFill>
                  <a:latin typeface="Arial" charset="0"/>
                  <a:ea typeface="+mn-ea"/>
                  <a:cs typeface="+mn-cs"/>
                </a:rPr>
                <a:t>Zeichnung: </a:t>
              </a:r>
            </a:p>
            <a:p>
              <a:r>
                <a:rPr lang="fr-CH" sz="700" kern="1200">
                  <a:solidFill>
                    <a:schemeClr val="tx1"/>
                  </a:solidFill>
                  <a:latin typeface="Arial" charset="0"/>
                  <a:ea typeface="+mn-ea"/>
                  <a:cs typeface="+mn-cs"/>
                </a:rPr>
                <a:t>Fuchs</a:t>
              </a:r>
            </a:p>
          </xdr:txBody>
        </xdr:sp>
        <xdr:pic>
          <xdr:nvPicPr>
            <xdr:cNvPr id="2183147"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515" y="1850231"/>
              <a:ext cx="5088667" cy="3571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83148" name="Group 5"/>
            <xdr:cNvGrpSpPr>
              <a:grpSpLocks/>
            </xdr:cNvGrpSpPr>
          </xdr:nvGrpSpPr>
          <xdr:grpSpPr bwMode="auto">
            <a:xfrm>
              <a:off x="2380995" y="2967285"/>
              <a:ext cx="104903" cy="1298972"/>
              <a:chOff x="2257" y="1424"/>
              <a:chExt cx="118" cy="1471"/>
            </a:xfrm>
          </xdr:grpSpPr>
          <xdr:sp macro="" textlink="">
            <xdr:nvSpPr>
              <xdr:cNvPr id="2213905" name="Freeform 6"/>
              <xdr:cNvSpPr>
                <a:spLocks/>
              </xdr:cNvSpPr>
            </xdr:nvSpPr>
            <xdr:spPr bwMode="auto">
              <a:xfrm>
                <a:off x="2257" y="1425"/>
                <a:ext cx="118" cy="1448"/>
              </a:xfrm>
              <a:custGeom>
                <a:avLst/>
                <a:gdLst>
                  <a:gd name="T0" fmla="*/ 26 w 119"/>
                  <a:gd name="T1" fmla="*/ 0 h 1449"/>
                  <a:gd name="T2" fmla="*/ 59 w 119"/>
                  <a:gd name="T3" fmla="*/ 227 h 1449"/>
                  <a:gd name="T4" fmla="*/ 26 w 119"/>
                  <a:gd name="T5" fmla="*/ 635 h 1449"/>
                  <a:gd name="T6" fmla="*/ 26 w 119"/>
                  <a:gd name="T7" fmla="*/ 833 h 1449"/>
                  <a:gd name="T8" fmla="*/ 51 w 119"/>
                  <a:gd name="T9" fmla="*/ 1146 h 1449"/>
                  <a:gd name="T10" fmla="*/ 59 w 119"/>
                  <a:gd name="T11" fmla="*/ 1231 h 1449"/>
                  <a:gd name="T12" fmla="*/ 15 w 119"/>
                  <a:gd name="T13" fmla="*/ 1282 h 1449"/>
                  <a:gd name="T14" fmla="*/ 10 w 119"/>
                  <a:gd name="T15" fmla="*/ 1212 h 1449"/>
                  <a:gd name="T16" fmla="*/ 59 w 119"/>
                  <a:gd name="T17" fmla="*/ 1197 h 1449"/>
                  <a:gd name="T18" fmla="*/ 78 w 119"/>
                  <a:gd name="T19" fmla="*/ 1221 h 1449"/>
                  <a:gd name="T20" fmla="*/ 71 w 119"/>
                  <a:gd name="T21" fmla="*/ 1224 h 1449"/>
                  <a:gd name="T22" fmla="*/ 89 w 119"/>
                  <a:gd name="T23" fmla="*/ 1251 h 1449"/>
                  <a:gd name="T24" fmla="*/ 76 w 119"/>
                  <a:gd name="T25" fmla="*/ 1275 h 1449"/>
                  <a:gd name="T26" fmla="*/ 59 w 119"/>
                  <a:gd name="T27" fmla="*/ 1309 h 1449"/>
                  <a:gd name="T28" fmla="*/ 40 w 119"/>
                  <a:gd name="T29" fmla="*/ 1243 h 1449"/>
                  <a:gd name="T30" fmla="*/ 40 w 119"/>
                  <a:gd name="T31" fmla="*/ 1387 h 1449"/>
                  <a:gd name="T32" fmla="*/ 16 w 119"/>
                  <a:gd name="T33" fmla="*/ 1420 h 144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19" h="1449">
                    <a:moveTo>
                      <a:pt x="26" y="0"/>
                    </a:moveTo>
                    <a:cubicBezTo>
                      <a:pt x="49" y="60"/>
                      <a:pt x="72" y="121"/>
                      <a:pt x="72" y="227"/>
                    </a:cubicBezTo>
                    <a:cubicBezTo>
                      <a:pt x="72" y="333"/>
                      <a:pt x="34" y="529"/>
                      <a:pt x="26" y="635"/>
                    </a:cubicBezTo>
                    <a:cubicBezTo>
                      <a:pt x="18" y="741"/>
                      <a:pt x="22" y="772"/>
                      <a:pt x="26" y="862"/>
                    </a:cubicBezTo>
                    <a:cubicBezTo>
                      <a:pt x="30" y="952"/>
                      <a:pt x="43" y="1109"/>
                      <a:pt x="51" y="1175"/>
                    </a:cubicBezTo>
                    <a:cubicBezTo>
                      <a:pt x="59" y="1241"/>
                      <a:pt x="79" y="1237"/>
                      <a:pt x="73" y="1260"/>
                    </a:cubicBezTo>
                    <a:cubicBezTo>
                      <a:pt x="67" y="1283"/>
                      <a:pt x="26" y="1314"/>
                      <a:pt x="15" y="1311"/>
                    </a:cubicBezTo>
                    <a:cubicBezTo>
                      <a:pt x="4" y="1308"/>
                      <a:pt x="0" y="1255"/>
                      <a:pt x="10" y="1241"/>
                    </a:cubicBezTo>
                    <a:cubicBezTo>
                      <a:pt x="20" y="1227"/>
                      <a:pt x="58" y="1225"/>
                      <a:pt x="74" y="1226"/>
                    </a:cubicBezTo>
                    <a:cubicBezTo>
                      <a:pt x="90" y="1227"/>
                      <a:pt x="103" y="1246"/>
                      <a:pt x="107" y="1250"/>
                    </a:cubicBezTo>
                    <a:cubicBezTo>
                      <a:pt x="111" y="1254"/>
                      <a:pt x="98" y="1248"/>
                      <a:pt x="100" y="1253"/>
                    </a:cubicBezTo>
                    <a:cubicBezTo>
                      <a:pt x="102" y="1258"/>
                      <a:pt x="117" y="1272"/>
                      <a:pt x="118" y="1280"/>
                    </a:cubicBezTo>
                    <a:cubicBezTo>
                      <a:pt x="119" y="1288"/>
                      <a:pt x="112" y="1294"/>
                      <a:pt x="105" y="1304"/>
                    </a:cubicBezTo>
                    <a:cubicBezTo>
                      <a:pt x="98" y="1314"/>
                      <a:pt x="85" y="1343"/>
                      <a:pt x="74" y="1338"/>
                    </a:cubicBezTo>
                    <a:cubicBezTo>
                      <a:pt x="63" y="1333"/>
                      <a:pt x="46" y="1259"/>
                      <a:pt x="40" y="1272"/>
                    </a:cubicBezTo>
                    <a:cubicBezTo>
                      <a:pt x="34" y="1285"/>
                      <a:pt x="44" y="1387"/>
                      <a:pt x="40" y="1416"/>
                    </a:cubicBezTo>
                    <a:cubicBezTo>
                      <a:pt x="36" y="1445"/>
                      <a:pt x="21" y="1442"/>
                      <a:pt x="16" y="1449"/>
                    </a:cubicBezTo>
                  </a:path>
                </a:pathLst>
              </a:custGeom>
              <a:noFill/>
              <a:ln w="57150" cmpd="sng">
                <a:pattFill prst="trellis">
                  <a:fgClr>
                    <a:srgbClr val="996633"/>
                  </a:fgClr>
                  <a:bgClr>
                    <a:srgbClr val="CC9900"/>
                  </a:bgClr>
                </a:pattFill>
                <a:prstDash val="solid"/>
                <a:round/>
                <a:headEnd/>
                <a:tailEnd/>
              </a:ln>
              <a:effectLst>
                <a:outerShdw dist="17961" dir="2700000" algn="ctr" rotWithShape="0">
                  <a:srgbClr val="1F497D"/>
                </a:outerShdw>
              </a:effectLst>
              <a:extLst>
                <a:ext uri="{909E8E84-426E-40DD-AFC4-6F175D3DCCD1}">
                  <a14:hiddenFill xmlns:a14="http://schemas.microsoft.com/office/drawing/2010/main">
                    <a:solidFill>
                      <a:srgbClr val="FFFFFF"/>
                    </a:solidFill>
                  </a14:hiddenFill>
                </a:ext>
              </a:extLst>
            </xdr:spPr>
          </xdr:sp>
          <xdr:sp macro="" textlink="">
            <xdr:nvSpPr>
              <xdr:cNvPr id="2213906" name="Freeform 7"/>
              <xdr:cNvSpPr>
                <a:spLocks/>
              </xdr:cNvSpPr>
            </xdr:nvSpPr>
            <xdr:spPr bwMode="auto">
              <a:xfrm>
                <a:off x="2278" y="2676"/>
                <a:ext cx="77" cy="78"/>
              </a:xfrm>
              <a:custGeom>
                <a:avLst/>
                <a:gdLst>
                  <a:gd name="T0" fmla="*/ 44 w 77"/>
                  <a:gd name="T1" fmla="*/ 78 h 78"/>
                  <a:gd name="T2" fmla="*/ 71 w 77"/>
                  <a:gd name="T3" fmla="*/ 18 h 78"/>
                  <a:gd name="T4" fmla="*/ 29 w 77"/>
                  <a:gd name="T5" fmla="*/ 3 h 78"/>
                  <a:gd name="T6" fmla="*/ 2 w 77"/>
                  <a:gd name="T7" fmla="*/ 36 h 78"/>
                  <a:gd name="T8" fmla="*/ 16 w 77"/>
                  <a:gd name="T9" fmla="*/ 63 h 78"/>
                  <a:gd name="T10" fmla="*/ 0 60000 65536"/>
                  <a:gd name="T11" fmla="*/ 0 60000 65536"/>
                  <a:gd name="T12" fmla="*/ 0 60000 65536"/>
                  <a:gd name="T13" fmla="*/ 0 60000 65536"/>
                  <a:gd name="T14" fmla="*/ 0 60000 65536"/>
                  <a:gd name="T15" fmla="*/ 0 w 77"/>
                  <a:gd name="T16" fmla="*/ 0 h 78"/>
                  <a:gd name="T17" fmla="*/ 77 w 77"/>
                  <a:gd name="T18" fmla="*/ 78 h 78"/>
                </a:gdLst>
                <a:ahLst/>
                <a:cxnLst>
                  <a:cxn ang="T10">
                    <a:pos x="T0" y="T1"/>
                  </a:cxn>
                  <a:cxn ang="T11">
                    <a:pos x="T2" y="T3"/>
                  </a:cxn>
                  <a:cxn ang="T12">
                    <a:pos x="T4" y="T5"/>
                  </a:cxn>
                  <a:cxn ang="T13">
                    <a:pos x="T6" y="T7"/>
                  </a:cxn>
                  <a:cxn ang="T14">
                    <a:pos x="T8" y="T9"/>
                  </a:cxn>
                </a:cxnLst>
                <a:rect l="T15" t="T16" r="T17" b="T18"/>
                <a:pathLst>
                  <a:path w="77" h="78">
                    <a:moveTo>
                      <a:pt x="44" y="78"/>
                    </a:moveTo>
                    <a:cubicBezTo>
                      <a:pt x="47" y="70"/>
                      <a:pt x="77" y="27"/>
                      <a:pt x="71" y="18"/>
                    </a:cubicBezTo>
                    <a:cubicBezTo>
                      <a:pt x="70" y="9"/>
                      <a:pt x="53" y="0"/>
                      <a:pt x="29" y="3"/>
                    </a:cubicBezTo>
                    <a:cubicBezTo>
                      <a:pt x="15" y="7"/>
                      <a:pt x="4" y="26"/>
                      <a:pt x="2" y="36"/>
                    </a:cubicBezTo>
                    <a:cubicBezTo>
                      <a:pt x="0" y="46"/>
                      <a:pt x="8" y="54"/>
                      <a:pt x="16" y="6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3907" name="Freeform 8"/>
              <xdr:cNvSpPr>
                <a:spLocks/>
              </xdr:cNvSpPr>
            </xdr:nvSpPr>
            <xdr:spPr bwMode="auto">
              <a:xfrm>
                <a:off x="2261" y="2725"/>
                <a:ext cx="30" cy="170"/>
              </a:xfrm>
              <a:custGeom>
                <a:avLst/>
                <a:gdLst>
                  <a:gd name="T0" fmla="*/ 25 w 30"/>
                  <a:gd name="T1" fmla="*/ 170 h 170"/>
                  <a:gd name="T2" fmla="*/ 0 w 30"/>
                  <a:gd name="T3" fmla="*/ 138 h 170"/>
                  <a:gd name="T4" fmla="*/ 13 w 30"/>
                  <a:gd name="T5" fmla="*/ 117 h 170"/>
                  <a:gd name="T6" fmla="*/ 13 w 30"/>
                  <a:gd name="T7" fmla="*/ 75 h 170"/>
                  <a:gd name="T8" fmla="*/ 30 w 30"/>
                  <a:gd name="T9" fmla="*/ 0 h 170"/>
                  <a:gd name="T10" fmla="*/ 0 60000 65536"/>
                  <a:gd name="T11" fmla="*/ 0 60000 65536"/>
                  <a:gd name="T12" fmla="*/ 0 60000 65536"/>
                  <a:gd name="T13" fmla="*/ 0 60000 65536"/>
                  <a:gd name="T14" fmla="*/ 0 60000 65536"/>
                  <a:gd name="T15" fmla="*/ 0 w 30"/>
                  <a:gd name="T16" fmla="*/ 0 h 170"/>
                  <a:gd name="T17" fmla="*/ 30 w 30"/>
                  <a:gd name="T18" fmla="*/ 170 h 170"/>
                </a:gdLst>
                <a:ahLst/>
                <a:cxnLst>
                  <a:cxn ang="T10">
                    <a:pos x="T0" y="T1"/>
                  </a:cxn>
                  <a:cxn ang="T11">
                    <a:pos x="T2" y="T3"/>
                  </a:cxn>
                  <a:cxn ang="T12">
                    <a:pos x="T4" y="T5"/>
                  </a:cxn>
                  <a:cxn ang="T13">
                    <a:pos x="T6" y="T7"/>
                  </a:cxn>
                  <a:cxn ang="T14">
                    <a:pos x="T8" y="T9"/>
                  </a:cxn>
                </a:cxnLst>
                <a:rect l="T15" t="T16" r="T17" b="T18"/>
                <a:pathLst>
                  <a:path w="30" h="170">
                    <a:moveTo>
                      <a:pt x="25" y="170"/>
                    </a:moveTo>
                    <a:cubicBezTo>
                      <a:pt x="25" y="170"/>
                      <a:pt x="0" y="138"/>
                      <a:pt x="0" y="138"/>
                    </a:cubicBezTo>
                    <a:cubicBezTo>
                      <a:pt x="2" y="135"/>
                      <a:pt x="11" y="127"/>
                      <a:pt x="13" y="117"/>
                    </a:cubicBezTo>
                    <a:cubicBezTo>
                      <a:pt x="15" y="107"/>
                      <a:pt x="11" y="94"/>
                      <a:pt x="13" y="75"/>
                    </a:cubicBezTo>
                    <a:cubicBezTo>
                      <a:pt x="16" y="56"/>
                      <a:pt x="26" y="16"/>
                      <a:pt x="3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2183149" name="Freeform 9"/>
            <xdr:cNvSpPr>
              <a:spLocks/>
            </xdr:cNvSpPr>
          </xdr:nvSpPr>
          <xdr:spPr bwMode="auto">
            <a:xfrm flipH="1">
              <a:off x="2990302" y="2958668"/>
              <a:ext cx="104756" cy="1288440"/>
            </a:xfrm>
            <a:custGeom>
              <a:avLst/>
              <a:gdLst>
                <a:gd name="T0" fmla="*/ 2147483647 w 119"/>
                <a:gd name="T1" fmla="*/ 0 h 1449"/>
                <a:gd name="T2" fmla="*/ 2147483647 w 119"/>
                <a:gd name="T3" fmla="*/ 2147483647 h 1449"/>
                <a:gd name="T4" fmla="*/ 2147483647 w 119"/>
                <a:gd name="T5" fmla="*/ 2147483647 h 1449"/>
                <a:gd name="T6" fmla="*/ 2147483647 w 119"/>
                <a:gd name="T7" fmla="*/ 2147483647 h 1449"/>
                <a:gd name="T8" fmla="*/ 2147483647 w 119"/>
                <a:gd name="T9" fmla="*/ 2147483647 h 1449"/>
                <a:gd name="T10" fmla="*/ 2147483647 w 119"/>
                <a:gd name="T11" fmla="*/ 2147483647 h 1449"/>
                <a:gd name="T12" fmla="*/ 2147483647 w 119"/>
                <a:gd name="T13" fmla="*/ 2147483647 h 1449"/>
                <a:gd name="T14" fmla="*/ 2147483647 w 119"/>
                <a:gd name="T15" fmla="*/ 2147483647 h 1449"/>
                <a:gd name="T16" fmla="*/ 2147483647 w 119"/>
                <a:gd name="T17" fmla="*/ 2147483647 h 1449"/>
                <a:gd name="T18" fmla="*/ 2147483647 w 119"/>
                <a:gd name="T19" fmla="*/ 2147483647 h 1449"/>
                <a:gd name="T20" fmla="*/ 2147483647 w 119"/>
                <a:gd name="T21" fmla="*/ 2147483647 h 1449"/>
                <a:gd name="T22" fmla="*/ 2147483647 w 119"/>
                <a:gd name="T23" fmla="*/ 2147483647 h 1449"/>
                <a:gd name="T24" fmla="*/ 2147483647 w 119"/>
                <a:gd name="T25" fmla="*/ 2147483647 h 1449"/>
                <a:gd name="T26" fmla="*/ 2147483647 w 119"/>
                <a:gd name="T27" fmla="*/ 2147483647 h 1449"/>
                <a:gd name="T28" fmla="*/ 2147483647 w 119"/>
                <a:gd name="T29" fmla="*/ 2147483647 h 1449"/>
                <a:gd name="T30" fmla="*/ 2147483647 w 119"/>
                <a:gd name="T31" fmla="*/ 2147483647 h 1449"/>
                <a:gd name="T32" fmla="*/ 2147483647 w 119"/>
                <a:gd name="T33" fmla="*/ 2147483647 h 144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19" h="1449">
                  <a:moveTo>
                    <a:pt x="26" y="0"/>
                  </a:moveTo>
                  <a:cubicBezTo>
                    <a:pt x="49" y="60"/>
                    <a:pt x="72" y="121"/>
                    <a:pt x="72" y="227"/>
                  </a:cubicBezTo>
                  <a:cubicBezTo>
                    <a:pt x="72" y="333"/>
                    <a:pt x="34" y="529"/>
                    <a:pt x="26" y="635"/>
                  </a:cubicBezTo>
                  <a:cubicBezTo>
                    <a:pt x="18" y="741"/>
                    <a:pt x="22" y="772"/>
                    <a:pt x="26" y="862"/>
                  </a:cubicBezTo>
                  <a:cubicBezTo>
                    <a:pt x="30" y="952"/>
                    <a:pt x="43" y="1109"/>
                    <a:pt x="51" y="1175"/>
                  </a:cubicBezTo>
                  <a:cubicBezTo>
                    <a:pt x="59" y="1241"/>
                    <a:pt x="79" y="1237"/>
                    <a:pt x="73" y="1260"/>
                  </a:cubicBezTo>
                  <a:cubicBezTo>
                    <a:pt x="67" y="1283"/>
                    <a:pt x="26" y="1314"/>
                    <a:pt x="15" y="1311"/>
                  </a:cubicBezTo>
                  <a:cubicBezTo>
                    <a:pt x="4" y="1308"/>
                    <a:pt x="0" y="1255"/>
                    <a:pt x="10" y="1241"/>
                  </a:cubicBezTo>
                  <a:cubicBezTo>
                    <a:pt x="20" y="1227"/>
                    <a:pt x="58" y="1225"/>
                    <a:pt x="74" y="1226"/>
                  </a:cubicBezTo>
                  <a:cubicBezTo>
                    <a:pt x="90" y="1227"/>
                    <a:pt x="103" y="1246"/>
                    <a:pt x="107" y="1250"/>
                  </a:cubicBezTo>
                  <a:cubicBezTo>
                    <a:pt x="111" y="1254"/>
                    <a:pt x="98" y="1248"/>
                    <a:pt x="100" y="1253"/>
                  </a:cubicBezTo>
                  <a:cubicBezTo>
                    <a:pt x="102" y="1258"/>
                    <a:pt x="117" y="1272"/>
                    <a:pt x="118" y="1280"/>
                  </a:cubicBezTo>
                  <a:cubicBezTo>
                    <a:pt x="119" y="1288"/>
                    <a:pt x="112" y="1294"/>
                    <a:pt x="105" y="1304"/>
                  </a:cubicBezTo>
                  <a:cubicBezTo>
                    <a:pt x="98" y="1314"/>
                    <a:pt x="85" y="1343"/>
                    <a:pt x="74" y="1338"/>
                  </a:cubicBezTo>
                  <a:cubicBezTo>
                    <a:pt x="63" y="1333"/>
                    <a:pt x="46" y="1259"/>
                    <a:pt x="40" y="1272"/>
                  </a:cubicBezTo>
                  <a:cubicBezTo>
                    <a:pt x="34" y="1285"/>
                    <a:pt x="44" y="1387"/>
                    <a:pt x="40" y="1416"/>
                  </a:cubicBezTo>
                  <a:cubicBezTo>
                    <a:pt x="36" y="1445"/>
                    <a:pt x="21" y="1442"/>
                    <a:pt x="16" y="1449"/>
                  </a:cubicBezTo>
                </a:path>
              </a:pathLst>
            </a:custGeom>
            <a:noFill/>
            <a:ln w="57150" cmpd="sng">
              <a:pattFill prst="trellis">
                <a:fgClr>
                  <a:srgbClr val="996633"/>
                </a:fgClr>
                <a:bgClr>
                  <a:srgbClr val="CC9900"/>
                </a:bgClr>
              </a:pattFill>
              <a:prstDash val="solid"/>
              <a:round/>
              <a:headEnd/>
              <a:tailEnd/>
            </a:ln>
            <a:effectLst>
              <a:outerShdw dist="17961" dir="2700000" algn="ctr" rotWithShape="0">
                <a:srgbClr val="1F497D"/>
              </a:outerShdw>
            </a:effectLst>
            <a:extLst>
              <a:ext uri="{909E8E84-426E-40DD-AFC4-6F175D3DCCD1}">
                <a14:hiddenFill xmlns:a14="http://schemas.microsoft.com/office/drawing/2010/main">
                  <a:solidFill>
                    <a:srgbClr val="FFFFFF"/>
                  </a:solidFill>
                </a14:hiddenFill>
              </a:ext>
            </a:extLst>
          </xdr:spPr>
        </xdr:sp>
        <xdr:sp macro="" textlink="">
          <xdr:nvSpPr>
            <xdr:cNvPr id="2183150" name="Freeform 10"/>
            <xdr:cNvSpPr>
              <a:spLocks/>
            </xdr:cNvSpPr>
          </xdr:nvSpPr>
          <xdr:spPr bwMode="auto">
            <a:xfrm>
              <a:off x="3014856" y="4062709"/>
              <a:ext cx="68453" cy="67873"/>
            </a:xfrm>
            <a:custGeom>
              <a:avLst/>
              <a:gdLst>
                <a:gd name="T0" fmla="*/ 2147483647 w 77"/>
                <a:gd name="T1" fmla="*/ 2147483647 h 78"/>
                <a:gd name="T2" fmla="*/ 2147483647 w 77"/>
                <a:gd name="T3" fmla="*/ 2147483647 h 78"/>
                <a:gd name="T4" fmla="*/ 2147483647 w 77"/>
                <a:gd name="T5" fmla="*/ 2147483647 h 78"/>
                <a:gd name="T6" fmla="*/ 2147483647 w 77"/>
                <a:gd name="T7" fmla="*/ 2147483647 h 78"/>
                <a:gd name="T8" fmla="*/ 2147483647 w 77"/>
                <a:gd name="T9" fmla="*/ 2147483647 h 78"/>
                <a:gd name="T10" fmla="*/ 0 60000 65536"/>
                <a:gd name="T11" fmla="*/ 0 60000 65536"/>
                <a:gd name="T12" fmla="*/ 0 60000 65536"/>
                <a:gd name="T13" fmla="*/ 0 60000 65536"/>
                <a:gd name="T14" fmla="*/ 0 60000 65536"/>
                <a:gd name="T15" fmla="*/ 0 w 77"/>
                <a:gd name="T16" fmla="*/ 0 h 78"/>
                <a:gd name="T17" fmla="*/ 77 w 77"/>
                <a:gd name="T18" fmla="*/ 78 h 78"/>
              </a:gdLst>
              <a:ahLst/>
              <a:cxnLst>
                <a:cxn ang="T10">
                  <a:pos x="T0" y="T1"/>
                </a:cxn>
                <a:cxn ang="T11">
                  <a:pos x="T2" y="T3"/>
                </a:cxn>
                <a:cxn ang="T12">
                  <a:pos x="T4" y="T5"/>
                </a:cxn>
                <a:cxn ang="T13">
                  <a:pos x="T6" y="T7"/>
                </a:cxn>
                <a:cxn ang="T14">
                  <a:pos x="T8" y="T9"/>
                </a:cxn>
              </a:cxnLst>
              <a:rect l="T15" t="T16" r="T17" b="T18"/>
              <a:pathLst>
                <a:path w="77" h="78">
                  <a:moveTo>
                    <a:pt x="44" y="78"/>
                  </a:moveTo>
                  <a:cubicBezTo>
                    <a:pt x="47" y="70"/>
                    <a:pt x="77" y="27"/>
                    <a:pt x="71" y="18"/>
                  </a:cubicBezTo>
                  <a:cubicBezTo>
                    <a:pt x="70" y="9"/>
                    <a:pt x="53" y="0"/>
                    <a:pt x="29" y="3"/>
                  </a:cubicBezTo>
                  <a:cubicBezTo>
                    <a:pt x="15" y="7"/>
                    <a:pt x="4" y="26"/>
                    <a:pt x="2" y="36"/>
                  </a:cubicBezTo>
                  <a:cubicBezTo>
                    <a:pt x="0" y="46"/>
                    <a:pt x="8" y="54"/>
                    <a:pt x="16" y="6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nvGrpSpPr>
            <xdr:cNvPr id="2183151" name="Group 11"/>
            <xdr:cNvGrpSpPr>
              <a:grpSpLocks/>
            </xdr:cNvGrpSpPr>
          </xdr:nvGrpSpPr>
          <xdr:grpSpPr bwMode="auto">
            <a:xfrm>
              <a:off x="3238233" y="3033811"/>
              <a:ext cx="76260" cy="961062"/>
              <a:chOff x="2253" y="1426"/>
              <a:chExt cx="116" cy="1469"/>
            </a:xfrm>
          </xdr:grpSpPr>
          <xdr:sp macro="" textlink="">
            <xdr:nvSpPr>
              <xdr:cNvPr id="2213902" name="Freeform 12"/>
              <xdr:cNvSpPr>
                <a:spLocks/>
              </xdr:cNvSpPr>
            </xdr:nvSpPr>
            <xdr:spPr bwMode="auto">
              <a:xfrm>
                <a:off x="2253" y="1427"/>
                <a:ext cx="116" cy="1463"/>
              </a:xfrm>
              <a:custGeom>
                <a:avLst/>
                <a:gdLst>
                  <a:gd name="T0" fmla="*/ 19 w 119"/>
                  <a:gd name="T1" fmla="*/ 0 h 1449"/>
                  <a:gd name="T2" fmla="*/ 36 w 119"/>
                  <a:gd name="T3" fmla="*/ 298 h 1449"/>
                  <a:gd name="T4" fmla="*/ 19 w 119"/>
                  <a:gd name="T5" fmla="*/ 838 h 1449"/>
                  <a:gd name="T6" fmla="*/ 19 w 119"/>
                  <a:gd name="T7" fmla="*/ 1139 h 1449"/>
                  <a:gd name="T8" fmla="*/ 22 w 119"/>
                  <a:gd name="T9" fmla="*/ 1552 h 1449"/>
                  <a:gd name="T10" fmla="*/ 37 w 119"/>
                  <a:gd name="T11" fmla="*/ 1665 h 1449"/>
                  <a:gd name="T12" fmla="*/ 15 w 119"/>
                  <a:gd name="T13" fmla="*/ 1732 h 1449"/>
                  <a:gd name="T14" fmla="*/ 10 w 119"/>
                  <a:gd name="T15" fmla="*/ 1640 h 1449"/>
                  <a:gd name="T16" fmla="*/ 37 w 119"/>
                  <a:gd name="T17" fmla="*/ 1619 h 1449"/>
                  <a:gd name="T18" fmla="*/ 52 w 119"/>
                  <a:gd name="T19" fmla="*/ 1651 h 1449"/>
                  <a:gd name="T20" fmla="*/ 50 w 119"/>
                  <a:gd name="T21" fmla="*/ 1656 h 1449"/>
                  <a:gd name="T22" fmla="*/ 56 w 119"/>
                  <a:gd name="T23" fmla="*/ 1691 h 1449"/>
                  <a:gd name="T24" fmla="*/ 52 w 119"/>
                  <a:gd name="T25" fmla="*/ 1723 h 1449"/>
                  <a:gd name="T26" fmla="*/ 37 w 119"/>
                  <a:gd name="T27" fmla="*/ 1769 h 1449"/>
                  <a:gd name="T28" fmla="*/ 19 w 119"/>
                  <a:gd name="T29" fmla="*/ 1681 h 1449"/>
                  <a:gd name="T30" fmla="*/ 19 w 119"/>
                  <a:gd name="T31" fmla="*/ 1871 h 1449"/>
                  <a:gd name="T32" fmla="*/ 16 w 119"/>
                  <a:gd name="T33" fmla="*/ 1914 h 144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19" h="1449">
                    <a:moveTo>
                      <a:pt x="26" y="0"/>
                    </a:moveTo>
                    <a:cubicBezTo>
                      <a:pt x="49" y="60"/>
                      <a:pt x="72" y="121"/>
                      <a:pt x="72" y="227"/>
                    </a:cubicBezTo>
                    <a:cubicBezTo>
                      <a:pt x="72" y="333"/>
                      <a:pt x="34" y="529"/>
                      <a:pt x="26" y="635"/>
                    </a:cubicBezTo>
                    <a:cubicBezTo>
                      <a:pt x="18" y="741"/>
                      <a:pt x="22" y="772"/>
                      <a:pt x="26" y="862"/>
                    </a:cubicBezTo>
                    <a:cubicBezTo>
                      <a:pt x="30" y="952"/>
                      <a:pt x="43" y="1109"/>
                      <a:pt x="51" y="1175"/>
                    </a:cubicBezTo>
                    <a:cubicBezTo>
                      <a:pt x="59" y="1241"/>
                      <a:pt x="79" y="1237"/>
                      <a:pt x="73" y="1260"/>
                    </a:cubicBezTo>
                    <a:cubicBezTo>
                      <a:pt x="67" y="1283"/>
                      <a:pt x="26" y="1314"/>
                      <a:pt x="15" y="1311"/>
                    </a:cubicBezTo>
                    <a:cubicBezTo>
                      <a:pt x="4" y="1308"/>
                      <a:pt x="0" y="1255"/>
                      <a:pt x="10" y="1241"/>
                    </a:cubicBezTo>
                    <a:cubicBezTo>
                      <a:pt x="20" y="1227"/>
                      <a:pt x="58" y="1225"/>
                      <a:pt x="74" y="1226"/>
                    </a:cubicBezTo>
                    <a:cubicBezTo>
                      <a:pt x="90" y="1227"/>
                      <a:pt x="103" y="1246"/>
                      <a:pt x="107" y="1250"/>
                    </a:cubicBezTo>
                    <a:cubicBezTo>
                      <a:pt x="111" y="1254"/>
                      <a:pt x="98" y="1248"/>
                      <a:pt x="100" y="1253"/>
                    </a:cubicBezTo>
                    <a:cubicBezTo>
                      <a:pt x="102" y="1258"/>
                      <a:pt x="117" y="1272"/>
                      <a:pt x="118" y="1280"/>
                    </a:cubicBezTo>
                    <a:cubicBezTo>
                      <a:pt x="119" y="1288"/>
                      <a:pt x="112" y="1294"/>
                      <a:pt x="105" y="1304"/>
                    </a:cubicBezTo>
                    <a:cubicBezTo>
                      <a:pt x="98" y="1314"/>
                      <a:pt x="85" y="1343"/>
                      <a:pt x="74" y="1338"/>
                    </a:cubicBezTo>
                    <a:cubicBezTo>
                      <a:pt x="63" y="1333"/>
                      <a:pt x="46" y="1259"/>
                      <a:pt x="40" y="1272"/>
                    </a:cubicBezTo>
                    <a:cubicBezTo>
                      <a:pt x="34" y="1285"/>
                      <a:pt x="44" y="1387"/>
                      <a:pt x="40" y="1416"/>
                    </a:cubicBezTo>
                    <a:cubicBezTo>
                      <a:pt x="36" y="1445"/>
                      <a:pt x="21" y="1442"/>
                      <a:pt x="16" y="1449"/>
                    </a:cubicBezTo>
                  </a:path>
                </a:pathLst>
              </a:custGeom>
              <a:noFill/>
              <a:ln w="57150" cmpd="sng">
                <a:pattFill prst="trellis">
                  <a:fgClr>
                    <a:srgbClr val="996633"/>
                  </a:fgClr>
                  <a:bgClr>
                    <a:srgbClr val="CC9900"/>
                  </a:bgClr>
                </a:pattFill>
                <a:prstDash val="solid"/>
                <a:round/>
                <a:headEnd/>
                <a:tailEnd/>
              </a:ln>
              <a:effectLst>
                <a:outerShdw dist="17961" dir="2700000" algn="ctr" rotWithShape="0">
                  <a:srgbClr val="1F497D"/>
                </a:outerShdw>
              </a:effectLst>
              <a:extLst>
                <a:ext uri="{909E8E84-426E-40DD-AFC4-6F175D3DCCD1}">
                  <a14:hiddenFill xmlns:a14="http://schemas.microsoft.com/office/drawing/2010/main">
                    <a:solidFill>
                      <a:srgbClr val="FFFFFF"/>
                    </a:solidFill>
                  </a14:hiddenFill>
                </a:ext>
              </a:extLst>
            </xdr:spPr>
          </xdr:sp>
          <xdr:sp macro="" textlink="">
            <xdr:nvSpPr>
              <xdr:cNvPr id="2213903" name="Freeform 13"/>
              <xdr:cNvSpPr>
                <a:spLocks/>
              </xdr:cNvSpPr>
            </xdr:nvSpPr>
            <xdr:spPr bwMode="auto">
              <a:xfrm>
                <a:off x="2278" y="2676"/>
                <a:ext cx="77" cy="78"/>
              </a:xfrm>
              <a:custGeom>
                <a:avLst/>
                <a:gdLst>
                  <a:gd name="T0" fmla="*/ 44 w 77"/>
                  <a:gd name="T1" fmla="*/ 78 h 78"/>
                  <a:gd name="T2" fmla="*/ 71 w 77"/>
                  <a:gd name="T3" fmla="*/ 18 h 78"/>
                  <a:gd name="T4" fmla="*/ 29 w 77"/>
                  <a:gd name="T5" fmla="*/ 3 h 78"/>
                  <a:gd name="T6" fmla="*/ 2 w 77"/>
                  <a:gd name="T7" fmla="*/ 36 h 78"/>
                  <a:gd name="T8" fmla="*/ 16 w 77"/>
                  <a:gd name="T9" fmla="*/ 63 h 78"/>
                  <a:gd name="T10" fmla="*/ 0 60000 65536"/>
                  <a:gd name="T11" fmla="*/ 0 60000 65536"/>
                  <a:gd name="T12" fmla="*/ 0 60000 65536"/>
                  <a:gd name="T13" fmla="*/ 0 60000 65536"/>
                  <a:gd name="T14" fmla="*/ 0 60000 65536"/>
                  <a:gd name="T15" fmla="*/ 0 w 77"/>
                  <a:gd name="T16" fmla="*/ 0 h 78"/>
                  <a:gd name="T17" fmla="*/ 77 w 77"/>
                  <a:gd name="T18" fmla="*/ 78 h 78"/>
                </a:gdLst>
                <a:ahLst/>
                <a:cxnLst>
                  <a:cxn ang="T10">
                    <a:pos x="T0" y="T1"/>
                  </a:cxn>
                  <a:cxn ang="T11">
                    <a:pos x="T2" y="T3"/>
                  </a:cxn>
                  <a:cxn ang="T12">
                    <a:pos x="T4" y="T5"/>
                  </a:cxn>
                  <a:cxn ang="T13">
                    <a:pos x="T6" y="T7"/>
                  </a:cxn>
                  <a:cxn ang="T14">
                    <a:pos x="T8" y="T9"/>
                  </a:cxn>
                </a:cxnLst>
                <a:rect l="T15" t="T16" r="T17" b="T18"/>
                <a:pathLst>
                  <a:path w="77" h="78">
                    <a:moveTo>
                      <a:pt x="44" y="78"/>
                    </a:moveTo>
                    <a:cubicBezTo>
                      <a:pt x="47" y="70"/>
                      <a:pt x="77" y="27"/>
                      <a:pt x="71" y="18"/>
                    </a:cubicBezTo>
                    <a:cubicBezTo>
                      <a:pt x="70" y="9"/>
                      <a:pt x="53" y="0"/>
                      <a:pt x="29" y="3"/>
                    </a:cubicBezTo>
                    <a:cubicBezTo>
                      <a:pt x="15" y="7"/>
                      <a:pt x="4" y="26"/>
                      <a:pt x="2" y="36"/>
                    </a:cubicBezTo>
                    <a:cubicBezTo>
                      <a:pt x="0" y="46"/>
                      <a:pt x="8" y="54"/>
                      <a:pt x="16" y="6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3904" name="Freeform 14"/>
              <xdr:cNvSpPr>
                <a:spLocks/>
              </xdr:cNvSpPr>
            </xdr:nvSpPr>
            <xdr:spPr bwMode="auto">
              <a:xfrm>
                <a:off x="2261" y="2725"/>
                <a:ext cx="30" cy="170"/>
              </a:xfrm>
              <a:custGeom>
                <a:avLst/>
                <a:gdLst>
                  <a:gd name="T0" fmla="*/ 25 w 30"/>
                  <a:gd name="T1" fmla="*/ 170 h 170"/>
                  <a:gd name="T2" fmla="*/ 0 w 30"/>
                  <a:gd name="T3" fmla="*/ 138 h 170"/>
                  <a:gd name="T4" fmla="*/ 13 w 30"/>
                  <a:gd name="T5" fmla="*/ 117 h 170"/>
                  <a:gd name="T6" fmla="*/ 13 w 30"/>
                  <a:gd name="T7" fmla="*/ 75 h 170"/>
                  <a:gd name="T8" fmla="*/ 30 w 30"/>
                  <a:gd name="T9" fmla="*/ 0 h 170"/>
                  <a:gd name="T10" fmla="*/ 0 60000 65536"/>
                  <a:gd name="T11" fmla="*/ 0 60000 65536"/>
                  <a:gd name="T12" fmla="*/ 0 60000 65536"/>
                  <a:gd name="T13" fmla="*/ 0 60000 65536"/>
                  <a:gd name="T14" fmla="*/ 0 60000 65536"/>
                  <a:gd name="T15" fmla="*/ 0 w 30"/>
                  <a:gd name="T16" fmla="*/ 0 h 170"/>
                  <a:gd name="T17" fmla="*/ 30 w 30"/>
                  <a:gd name="T18" fmla="*/ 170 h 170"/>
                </a:gdLst>
                <a:ahLst/>
                <a:cxnLst>
                  <a:cxn ang="T10">
                    <a:pos x="T0" y="T1"/>
                  </a:cxn>
                  <a:cxn ang="T11">
                    <a:pos x="T2" y="T3"/>
                  </a:cxn>
                  <a:cxn ang="T12">
                    <a:pos x="T4" y="T5"/>
                  </a:cxn>
                  <a:cxn ang="T13">
                    <a:pos x="T6" y="T7"/>
                  </a:cxn>
                  <a:cxn ang="T14">
                    <a:pos x="T8" y="T9"/>
                  </a:cxn>
                </a:cxnLst>
                <a:rect l="T15" t="T16" r="T17" b="T18"/>
                <a:pathLst>
                  <a:path w="30" h="170">
                    <a:moveTo>
                      <a:pt x="25" y="170"/>
                    </a:moveTo>
                    <a:cubicBezTo>
                      <a:pt x="25" y="170"/>
                      <a:pt x="0" y="138"/>
                      <a:pt x="0" y="138"/>
                    </a:cubicBezTo>
                    <a:cubicBezTo>
                      <a:pt x="2" y="135"/>
                      <a:pt x="11" y="127"/>
                      <a:pt x="13" y="117"/>
                    </a:cubicBezTo>
                    <a:cubicBezTo>
                      <a:pt x="15" y="107"/>
                      <a:pt x="11" y="94"/>
                      <a:pt x="13" y="75"/>
                    </a:cubicBezTo>
                    <a:cubicBezTo>
                      <a:pt x="16" y="56"/>
                      <a:pt x="26" y="16"/>
                      <a:pt x="3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2183152" name="Group 15"/>
            <xdr:cNvGrpSpPr>
              <a:grpSpLocks/>
            </xdr:cNvGrpSpPr>
          </xdr:nvGrpSpPr>
          <xdr:grpSpPr bwMode="auto">
            <a:xfrm>
              <a:off x="2552410" y="3062378"/>
              <a:ext cx="47783" cy="909285"/>
              <a:chOff x="2249" y="1423"/>
              <a:chExt cx="123" cy="1472"/>
            </a:xfrm>
          </xdr:grpSpPr>
          <xdr:sp macro="" textlink="">
            <xdr:nvSpPr>
              <xdr:cNvPr id="2213899" name="Freeform 16"/>
              <xdr:cNvSpPr>
                <a:spLocks/>
              </xdr:cNvSpPr>
            </xdr:nvSpPr>
            <xdr:spPr bwMode="auto">
              <a:xfrm>
                <a:off x="2249" y="1424"/>
                <a:ext cx="123" cy="1457"/>
              </a:xfrm>
              <a:custGeom>
                <a:avLst/>
                <a:gdLst>
                  <a:gd name="T0" fmla="*/ 65 w 119"/>
                  <a:gd name="T1" fmla="*/ 0 h 1449"/>
                  <a:gd name="T2" fmla="*/ 188 w 119"/>
                  <a:gd name="T3" fmla="*/ 256 h 1449"/>
                  <a:gd name="T4" fmla="*/ 65 w 119"/>
                  <a:gd name="T5" fmla="*/ 751 h 1449"/>
                  <a:gd name="T6" fmla="*/ 65 w 119"/>
                  <a:gd name="T7" fmla="*/ 1009 h 1449"/>
                  <a:gd name="T8" fmla="*/ 133 w 119"/>
                  <a:gd name="T9" fmla="*/ 1379 h 1449"/>
                  <a:gd name="T10" fmla="*/ 191 w 119"/>
                  <a:gd name="T11" fmla="*/ 1477 h 1449"/>
                  <a:gd name="T12" fmla="*/ 44 w 119"/>
                  <a:gd name="T13" fmla="*/ 1536 h 1449"/>
                  <a:gd name="T14" fmla="*/ 10 w 119"/>
                  <a:gd name="T15" fmla="*/ 1456 h 1449"/>
                  <a:gd name="T16" fmla="*/ 194 w 119"/>
                  <a:gd name="T17" fmla="*/ 1439 h 1449"/>
                  <a:gd name="T18" fmla="*/ 281 w 119"/>
                  <a:gd name="T19" fmla="*/ 1466 h 1449"/>
                  <a:gd name="T20" fmla="*/ 262 w 119"/>
                  <a:gd name="T21" fmla="*/ 1469 h 1449"/>
                  <a:gd name="T22" fmla="*/ 309 w 119"/>
                  <a:gd name="T23" fmla="*/ 1500 h 1449"/>
                  <a:gd name="T24" fmla="*/ 275 w 119"/>
                  <a:gd name="T25" fmla="*/ 1528 h 1449"/>
                  <a:gd name="T26" fmla="*/ 194 w 119"/>
                  <a:gd name="T27" fmla="*/ 1570 h 1449"/>
                  <a:gd name="T28" fmla="*/ 102 w 119"/>
                  <a:gd name="T29" fmla="*/ 1491 h 1449"/>
                  <a:gd name="T30" fmla="*/ 102 w 119"/>
                  <a:gd name="T31" fmla="*/ 1661 h 1449"/>
                  <a:gd name="T32" fmla="*/ 45 w 119"/>
                  <a:gd name="T33" fmla="*/ 1698 h 1449"/>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19" h="1449">
                    <a:moveTo>
                      <a:pt x="26" y="0"/>
                    </a:moveTo>
                    <a:cubicBezTo>
                      <a:pt x="49" y="60"/>
                      <a:pt x="72" y="121"/>
                      <a:pt x="72" y="227"/>
                    </a:cubicBezTo>
                    <a:cubicBezTo>
                      <a:pt x="72" y="333"/>
                      <a:pt x="34" y="529"/>
                      <a:pt x="26" y="635"/>
                    </a:cubicBezTo>
                    <a:cubicBezTo>
                      <a:pt x="18" y="741"/>
                      <a:pt x="22" y="772"/>
                      <a:pt x="26" y="862"/>
                    </a:cubicBezTo>
                    <a:cubicBezTo>
                      <a:pt x="30" y="952"/>
                      <a:pt x="43" y="1109"/>
                      <a:pt x="51" y="1175"/>
                    </a:cubicBezTo>
                    <a:cubicBezTo>
                      <a:pt x="59" y="1241"/>
                      <a:pt x="79" y="1237"/>
                      <a:pt x="73" y="1260"/>
                    </a:cubicBezTo>
                    <a:cubicBezTo>
                      <a:pt x="67" y="1283"/>
                      <a:pt x="26" y="1314"/>
                      <a:pt x="15" y="1311"/>
                    </a:cubicBezTo>
                    <a:cubicBezTo>
                      <a:pt x="4" y="1308"/>
                      <a:pt x="0" y="1255"/>
                      <a:pt x="10" y="1241"/>
                    </a:cubicBezTo>
                    <a:cubicBezTo>
                      <a:pt x="20" y="1227"/>
                      <a:pt x="58" y="1225"/>
                      <a:pt x="74" y="1226"/>
                    </a:cubicBezTo>
                    <a:cubicBezTo>
                      <a:pt x="90" y="1227"/>
                      <a:pt x="103" y="1246"/>
                      <a:pt x="107" y="1250"/>
                    </a:cubicBezTo>
                    <a:cubicBezTo>
                      <a:pt x="111" y="1254"/>
                      <a:pt x="98" y="1248"/>
                      <a:pt x="100" y="1253"/>
                    </a:cubicBezTo>
                    <a:cubicBezTo>
                      <a:pt x="102" y="1258"/>
                      <a:pt x="117" y="1272"/>
                      <a:pt x="118" y="1280"/>
                    </a:cubicBezTo>
                    <a:cubicBezTo>
                      <a:pt x="119" y="1288"/>
                      <a:pt x="112" y="1294"/>
                      <a:pt x="105" y="1304"/>
                    </a:cubicBezTo>
                    <a:cubicBezTo>
                      <a:pt x="98" y="1314"/>
                      <a:pt x="85" y="1343"/>
                      <a:pt x="74" y="1338"/>
                    </a:cubicBezTo>
                    <a:cubicBezTo>
                      <a:pt x="63" y="1333"/>
                      <a:pt x="46" y="1259"/>
                      <a:pt x="40" y="1272"/>
                    </a:cubicBezTo>
                    <a:cubicBezTo>
                      <a:pt x="34" y="1285"/>
                      <a:pt x="44" y="1387"/>
                      <a:pt x="40" y="1416"/>
                    </a:cubicBezTo>
                    <a:cubicBezTo>
                      <a:pt x="36" y="1445"/>
                      <a:pt x="21" y="1442"/>
                      <a:pt x="16" y="1449"/>
                    </a:cubicBezTo>
                  </a:path>
                </a:pathLst>
              </a:custGeom>
              <a:noFill/>
              <a:ln w="57150" cmpd="sng">
                <a:pattFill prst="trellis">
                  <a:fgClr>
                    <a:srgbClr val="996633"/>
                  </a:fgClr>
                  <a:bgClr>
                    <a:srgbClr val="CC9900"/>
                  </a:bgClr>
                </a:pattFill>
                <a:prstDash val="solid"/>
                <a:round/>
                <a:headEnd/>
                <a:tailEnd/>
              </a:ln>
              <a:effectLst>
                <a:outerShdw dist="17961" dir="2700000" algn="ctr" rotWithShape="0">
                  <a:srgbClr val="1F497D"/>
                </a:outerShdw>
              </a:effectLst>
              <a:extLst>
                <a:ext uri="{909E8E84-426E-40DD-AFC4-6F175D3DCCD1}">
                  <a14:hiddenFill xmlns:a14="http://schemas.microsoft.com/office/drawing/2010/main">
                    <a:solidFill>
                      <a:srgbClr val="FFFFFF"/>
                    </a:solidFill>
                  </a14:hiddenFill>
                </a:ext>
              </a:extLst>
            </xdr:spPr>
          </xdr:sp>
          <xdr:sp macro="" textlink="">
            <xdr:nvSpPr>
              <xdr:cNvPr id="2213900" name="Freeform 17"/>
              <xdr:cNvSpPr>
                <a:spLocks/>
              </xdr:cNvSpPr>
            </xdr:nvSpPr>
            <xdr:spPr bwMode="auto">
              <a:xfrm>
                <a:off x="2278" y="2676"/>
                <a:ext cx="77" cy="78"/>
              </a:xfrm>
              <a:custGeom>
                <a:avLst/>
                <a:gdLst>
                  <a:gd name="T0" fmla="*/ 44 w 77"/>
                  <a:gd name="T1" fmla="*/ 78 h 78"/>
                  <a:gd name="T2" fmla="*/ 71 w 77"/>
                  <a:gd name="T3" fmla="*/ 18 h 78"/>
                  <a:gd name="T4" fmla="*/ 29 w 77"/>
                  <a:gd name="T5" fmla="*/ 3 h 78"/>
                  <a:gd name="T6" fmla="*/ 2 w 77"/>
                  <a:gd name="T7" fmla="*/ 36 h 78"/>
                  <a:gd name="T8" fmla="*/ 16 w 77"/>
                  <a:gd name="T9" fmla="*/ 63 h 78"/>
                  <a:gd name="T10" fmla="*/ 0 60000 65536"/>
                  <a:gd name="T11" fmla="*/ 0 60000 65536"/>
                  <a:gd name="T12" fmla="*/ 0 60000 65536"/>
                  <a:gd name="T13" fmla="*/ 0 60000 65536"/>
                  <a:gd name="T14" fmla="*/ 0 60000 65536"/>
                  <a:gd name="T15" fmla="*/ 0 w 77"/>
                  <a:gd name="T16" fmla="*/ 0 h 78"/>
                  <a:gd name="T17" fmla="*/ 77 w 77"/>
                  <a:gd name="T18" fmla="*/ 78 h 78"/>
                </a:gdLst>
                <a:ahLst/>
                <a:cxnLst>
                  <a:cxn ang="T10">
                    <a:pos x="T0" y="T1"/>
                  </a:cxn>
                  <a:cxn ang="T11">
                    <a:pos x="T2" y="T3"/>
                  </a:cxn>
                  <a:cxn ang="T12">
                    <a:pos x="T4" y="T5"/>
                  </a:cxn>
                  <a:cxn ang="T13">
                    <a:pos x="T6" y="T7"/>
                  </a:cxn>
                  <a:cxn ang="T14">
                    <a:pos x="T8" y="T9"/>
                  </a:cxn>
                </a:cxnLst>
                <a:rect l="T15" t="T16" r="T17" b="T18"/>
                <a:pathLst>
                  <a:path w="77" h="78">
                    <a:moveTo>
                      <a:pt x="44" y="78"/>
                    </a:moveTo>
                    <a:cubicBezTo>
                      <a:pt x="47" y="70"/>
                      <a:pt x="77" y="27"/>
                      <a:pt x="71" y="18"/>
                    </a:cubicBezTo>
                    <a:cubicBezTo>
                      <a:pt x="70" y="9"/>
                      <a:pt x="53" y="0"/>
                      <a:pt x="29" y="3"/>
                    </a:cubicBezTo>
                    <a:cubicBezTo>
                      <a:pt x="15" y="7"/>
                      <a:pt x="4" y="26"/>
                      <a:pt x="2" y="36"/>
                    </a:cubicBezTo>
                    <a:cubicBezTo>
                      <a:pt x="0" y="46"/>
                      <a:pt x="8" y="54"/>
                      <a:pt x="16" y="63"/>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13901" name="Freeform 18"/>
              <xdr:cNvSpPr>
                <a:spLocks/>
              </xdr:cNvSpPr>
            </xdr:nvSpPr>
            <xdr:spPr bwMode="auto">
              <a:xfrm>
                <a:off x="2261" y="2725"/>
                <a:ext cx="30" cy="170"/>
              </a:xfrm>
              <a:custGeom>
                <a:avLst/>
                <a:gdLst>
                  <a:gd name="T0" fmla="*/ 25 w 30"/>
                  <a:gd name="T1" fmla="*/ 170 h 170"/>
                  <a:gd name="T2" fmla="*/ 0 w 30"/>
                  <a:gd name="T3" fmla="*/ 138 h 170"/>
                  <a:gd name="T4" fmla="*/ 13 w 30"/>
                  <a:gd name="T5" fmla="*/ 117 h 170"/>
                  <a:gd name="T6" fmla="*/ 13 w 30"/>
                  <a:gd name="T7" fmla="*/ 75 h 170"/>
                  <a:gd name="T8" fmla="*/ 30 w 30"/>
                  <a:gd name="T9" fmla="*/ 0 h 170"/>
                  <a:gd name="T10" fmla="*/ 0 60000 65536"/>
                  <a:gd name="T11" fmla="*/ 0 60000 65536"/>
                  <a:gd name="T12" fmla="*/ 0 60000 65536"/>
                  <a:gd name="T13" fmla="*/ 0 60000 65536"/>
                  <a:gd name="T14" fmla="*/ 0 60000 65536"/>
                  <a:gd name="T15" fmla="*/ 0 w 30"/>
                  <a:gd name="T16" fmla="*/ 0 h 170"/>
                  <a:gd name="T17" fmla="*/ 30 w 30"/>
                  <a:gd name="T18" fmla="*/ 170 h 170"/>
                </a:gdLst>
                <a:ahLst/>
                <a:cxnLst>
                  <a:cxn ang="T10">
                    <a:pos x="T0" y="T1"/>
                  </a:cxn>
                  <a:cxn ang="T11">
                    <a:pos x="T2" y="T3"/>
                  </a:cxn>
                  <a:cxn ang="T12">
                    <a:pos x="T4" y="T5"/>
                  </a:cxn>
                  <a:cxn ang="T13">
                    <a:pos x="T6" y="T7"/>
                  </a:cxn>
                  <a:cxn ang="T14">
                    <a:pos x="T8" y="T9"/>
                  </a:cxn>
                </a:cxnLst>
                <a:rect l="T15" t="T16" r="T17" b="T18"/>
                <a:pathLst>
                  <a:path w="30" h="170">
                    <a:moveTo>
                      <a:pt x="25" y="170"/>
                    </a:moveTo>
                    <a:cubicBezTo>
                      <a:pt x="25" y="170"/>
                      <a:pt x="0" y="138"/>
                      <a:pt x="0" y="138"/>
                    </a:cubicBezTo>
                    <a:cubicBezTo>
                      <a:pt x="2" y="135"/>
                      <a:pt x="11" y="127"/>
                      <a:pt x="13" y="117"/>
                    </a:cubicBezTo>
                    <a:cubicBezTo>
                      <a:pt x="15" y="107"/>
                      <a:pt x="11" y="94"/>
                      <a:pt x="13" y="75"/>
                    </a:cubicBezTo>
                    <a:cubicBezTo>
                      <a:pt x="16" y="56"/>
                      <a:pt x="26" y="16"/>
                      <a:pt x="30"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2183153" name="Line 19"/>
            <xdr:cNvSpPr>
              <a:spLocks noChangeShapeType="1"/>
            </xdr:cNvSpPr>
          </xdr:nvSpPr>
          <xdr:spPr bwMode="auto">
            <a:xfrm flipH="1" flipV="1">
              <a:off x="1050155" y="4263579"/>
              <a:ext cx="3839803" cy="84639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3154" name="Line 21"/>
            <xdr:cNvSpPr>
              <a:spLocks noChangeShapeType="1"/>
            </xdr:cNvSpPr>
          </xdr:nvSpPr>
          <xdr:spPr bwMode="auto">
            <a:xfrm flipH="1">
              <a:off x="905247" y="2962784"/>
              <a:ext cx="99035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3155" name="Line 22"/>
            <xdr:cNvSpPr>
              <a:spLocks noChangeShapeType="1"/>
            </xdr:cNvSpPr>
          </xdr:nvSpPr>
          <xdr:spPr bwMode="auto">
            <a:xfrm>
              <a:off x="879466" y="2962784"/>
              <a:ext cx="0" cy="168114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3156" name="Line 23"/>
            <xdr:cNvSpPr>
              <a:spLocks noChangeShapeType="1"/>
            </xdr:cNvSpPr>
          </xdr:nvSpPr>
          <xdr:spPr bwMode="auto">
            <a:xfrm flipH="1" flipV="1">
              <a:off x="836793" y="4643930"/>
              <a:ext cx="204826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Text Box 24"/>
            <xdr:cNvSpPr txBox="1">
              <a:spLocks noChangeArrowheads="1"/>
            </xdr:cNvSpPr>
          </xdr:nvSpPr>
          <xdr:spPr bwMode="auto">
            <a:xfrm>
              <a:off x="638058" y="3782891"/>
              <a:ext cx="438070" cy="21789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pPr algn="ctr">
                <a:defRPr/>
              </a:pPr>
              <a:r>
                <a:rPr lang="fr-CH" sz="1050" b="1">
                  <a:latin typeface="Arial" charset="0"/>
                  <a:ea typeface="+mn-ea"/>
                  <a:cs typeface="+mn-cs"/>
                </a:rPr>
                <a:t>h</a:t>
              </a:r>
              <a:r>
                <a:rPr lang="fr-CH" sz="1050" b="1" baseline="-25000">
                  <a:latin typeface="Arial" charset="0"/>
                  <a:ea typeface="+mn-ea"/>
                  <a:cs typeface="+mn-cs"/>
                </a:rPr>
                <a:t>1</a:t>
              </a:r>
              <a:r>
                <a:rPr lang="fr-CH" sz="1050" b="1">
                  <a:latin typeface="Arial" charset="0"/>
                  <a:ea typeface="+mn-ea"/>
                  <a:cs typeface="+mn-cs"/>
                </a:rPr>
                <a:t> = ?</a:t>
              </a:r>
              <a:endParaRPr lang="de-CH" sz="1050" b="1">
                <a:latin typeface="Arial" charset="0"/>
                <a:ea typeface="+mn-ea"/>
                <a:cs typeface="+mn-cs"/>
              </a:endParaRPr>
            </a:p>
          </xdr:txBody>
        </xdr:sp>
        <xdr:sp macro="" textlink="">
          <xdr:nvSpPr>
            <xdr:cNvPr id="2183158" name="Line 25"/>
            <xdr:cNvSpPr>
              <a:spLocks noChangeShapeType="1"/>
            </xdr:cNvSpPr>
          </xdr:nvSpPr>
          <xdr:spPr bwMode="auto">
            <a:xfrm>
              <a:off x="1860928" y="2270879"/>
              <a:ext cx="0" cy="678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3159" name="Line 26"/>
            <xdr:cNvSpPr>
              <a:spLocks noChangeShapeType="1"/>
            </xdr:cNvSpPr>
          </xdr:nvSpPr>
          <xdr:spPr bwMode="auto">
            <a:xfrm>
              <a:off x="3696885" y="2270879"/>
              <a:ext cx="0" cy="678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3160" name="Line 27"/>
            <xdr:cNvSpPr>
              <a:spLocks noChangeShapeType="1"/>
            </xdr:cNvSpPr>
          </xdr:nvSpPr>
          <xdr:spPr bwMode="auto">
            <a:xfrm>
              <a:off x="1860928" y="2270879"/>
              <a:ext cx="18359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28"/>
            <xdr:cNvSpPr txBox="1">
              <a:spLocks noChangeArrowheads="1"/>
            </xdr:cNvSpPr>
          </xdr:nvSpPr>
          <xdr:spPr bwMode="auto">
            <a:xfrm>
              <a:off x="3095058" y="2011286"/>
              <a:ext cx="447593" cy="18947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pPr algn="ctr">
                <a:defRPr/>
              </a:pPr>
              <a:r>
                <a:rPr lang="fr-CH" sz="1050" b="1">
                  <a:latin typeface="Arial" charset="0"/>
                  <a:ea typeface="+mn-ea"/>
                  <a:cs typeface="+mn-cs"/>
                </a:rPr>
                <a:t>D</a:t>
              </a:r>
              <a:r>
                <a:rPr lang="fr-CH" sz="1050" b="1" baseline="-25000">
                  <a:latin typeface="Arial" charset="0"/>
                  <a:ea typeface="+mn-ea"/>
                  <a:cs typeface="+mn-cs"/>
                </a:rPr>
                <a:t>1 </a:t>
              </a:r>
              <a:r>
                <a:rPr lang="fr-CH" sz="1050" b="1">
                  <a:latin typeface="Arial" charset="0"/>
                  <a:ea typeface="+mn-ea"/>
                  <a:cs typeface="+mn-cs"/>
                </a:rPr>
                <a:t>= ?</a:t>
              </a:r>
              <a:endParaRPr lang="de-CH" sz="1050" b="1">
                <a:latin typeface="Arial" charset="0"/>
                <a:ea typeface="+mn-ea"/>
                <a:cs typeface="+mn-cs"/>
              </a:endParaRPr>
            </a:p>
          </xdr:txBody>
        </xdr:sp>
        <xdr:sp macro="" textlink="">
          <xdr:nvSpPr>
            <xdr:cNvPr id="2183162" name="Oval 29"/>
            <xdr:cNvSpPr>
              <a:spLocks noChangeArrowheads="1"/>
            </xdr:cNvSpPr>
          </xdr:nvSpPr>
          <xdr:spPr bwMode="auto">
            <a:xfrm rot="-3160844">
              <a:off x="4094125" y="3597939"/>
              <a:ext cx="85690" cy="170689"/>
            </a:xfrm>
            <a:prstGeom prst="ellipse">
              <a:avLst/>
            </a:prstGeom>
            <a:solidFill>
              <a:srgbClr val="FF5050"/>
            </a:solidFill>
            <a:ln w="9525">
              <a:solidFill>
                <a:srgbClr val="000000"/>
              </a:solidFill>
              <a:round/>
              <a:headEnd/>
              <a:tailEnd/>
            </a:ln>
          </xdr:spPr>
        </xdr:sp>
        <xdr:sp macro="" textlink="">
          <xdr:nvSpPr>
            <xdr:cNvPr id="2183163" name="Line 30"/>
            <xdr:cNvSpPr>
              <a:spLocks noChangeShapeType="1"/>
            </xdr:cNvSpPr>
          </xdr:nvSpPr>
          <xdr:spPr bwMode="auto">
            <a:xfrm rot="19200000" flipH="1">
              <a:off x="3859573" y="2932435"/>
              <a:ext cx="113820" cy="817793"/>
            </a:xfrm>
            <a:prstGeom prst="line">
              <a:avLst/>
            </a:prstGeom>
            <a:noFill/>
            <a:ln w="28575">
              <a:solidFill>
                <a:srgbClr val="0066FF"/>
              </a:solidFill>
              <a:prstDash val="sysDot"/>
              <a:round/>
              <a:headEnd/>
              <a:tailEnd/>
            </a:ln>
            <a:extLst>
              <a:ext uri="{909E8E84-426E-40DD-AFC4-6F175D3DCCD1}">
                <a14:hiddenFill xmlns:a14="http://schemas.microsoft.com/office/drawing/2010/main">
                  <a:noFill/>
                </a14:hiddenFill>
              </a:ext>
            </a:extLst>
          </xdr:spPr>
        </xdr:sp>
        <xdr:sp macro="" textlink="">
          <xdr:nvSpPr>
            <xdr:cNvPr id="2183164" name="Line 31"/>
            <xdr:cNvSpPr>
              <a:spLocks noChangeShapeType="1"/>
            </xdr:cNvSpPr>
          </xdr:nvSpPr>
          <xdr:spPr bwMode="auto">
            <a:xfrm>
              <a:off x="2840611" y="4636789"/>
              <a:ext cx="260478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3165" name="Line 32"/>
            <xdr:cNvSpPr>
              <a:spLocks noChangeShapeType="1"/>
            </xdr:cNvSpPr>
          </xdr:nvSpPr>
          <xdr:spPr bwMode="auto">
            <a:xfrm flipV="1">
              <a:off x="5445397" y="3945743"/>
              <a:ext cx="0" cy="68301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3166" name="Line 33"/>
            <xdr:cNvSpPr>
              <a:spLocks noChangeShapeType="1"/>
            </xdr:cNvSpPr>
          </xdr:nvSpPr>
          <xdr:spPr bwMode="auto">
            <a:xfrm>
              <a:off x="4120079" y="3959167"/>
              <a:ext cx="1321762" cy="1963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2" name="Text Box 34"/>
            <xdr:cNvSpPr txBox="1">
              <a:spLocks noChangeArrowheads="1"/>
            </xdr:cNvSpPr>
          </xdr:nvSpPr>
          <xdr:spPr bwMode="auto">
            <a:xfrm>
              <a:off x="3037919" y="4607113"/>
              <a:ext cx="247605" cy="246319"/>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prstTxWarp prst="textNoShape">
                <a:avLst/>
              </a:prstTxWarp>
              <a:noAutofit/>
            </a:bodyP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pPr algn="ctr"/>
              <a:r>
                <a:rPr lang="fr-CH" sz="1050" b="1"/>
                <a:t>D</a:t>
              </a:r>
              <a:r>
                <a:rPr lang="fr-CH" sz="1050" b="1" baseline="-25000"/>
                <a:t>a</a:t>
              </a:r>
              <a:endParaRPr lang="de-CH" sz="1050" b="1" baseline="-25000"/>
            </a:p>
          </xdr:txBody>
        </xdr:sp>
        <xdr:sp macro="" textlink="">
          <xdr:nvSpPr>
            <xdr:cNvPr id="2213888" name="Line 35"/>
            <xdr:cNvSpPr>
              <a:spLocks noChangeShapeType="1"/>
            </xdr:cNvSpPr>
          </xdr:nvSpPr>
          <xdr:spPr bwMode="auto">
            <a:xfrm>
              <a:off x="3700441" y="2994024"/>
              <a:ext cx="0" cy="72942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34" name="Text Box 36"/>
            <xdr:cNvSpPr txBox="1">
              <a:spLocks noChangeArrowheads="1"/>
            </xdr:cNvSpPr>
          </xdr:nvSpPr>
          <xdr:spPr bwMode="auto">
            <a:xfrm>
              <a:off x="4552116" y="3735522"/>
              <a:ext cx="685674" cy="217898"/>
            </a:xfrm>
            <a:prstGeom prst="rect">
              <a:avLst/>
            </a:prstGeom>
            <a:noFill/>
            <a:ln w="9525">
              <a:noFill/>
              <a:miter lim="800000"/>
              <a:headEnd/>
              <a:tailEnd/>
            </a:ln>
          </xdr:spPr>
          <xdr:txBody>
            <a:bodyPr wrap="square" lIns="0" rIns="0">
              <a:prstTxWarp prst="textNoShape">
                <a:avLst/>
              </a:prstTxWarp>
              <a:noAutofit/>
            </a:bodyP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r>
                <a:rPr lang="fr-CH" sz="1200" b="1"/>
                <a:t>200 cm</a:t>
              </a:r>
              <a:endParaRPr lang="de-CH" sz="1200" b="1"/>
            </a:p>
          </xdr:txBody>
        </xdr:sp>
        <xdr:sp macro="" textlink="">
          <xdr:nvSpPr>
            <xdr:cNvPr id="2213890" name="Freeform 37"/>
            <xdr:cNvSpPr>
              <a:spLocks/>
            </xdr:cNvSpPr>
          </xdr:nvSpPr>
          <xdr:spPr bwMode="auto">
            <a:xfrm>
              <a:off x="3701330" y="3431502"/>
              <a:ext cx="270286" cy="91972"/>
            </a:xfrm>
            <a:custGeom>
              <a:avLst/>
              <a:gdLst>
                <a:gd name="T0" fmla="*/ 0 w 351"/>
                <a:gd name="T1" fmla="*/ 2147483647 h 192"/>
                <a:gd name="T2" fmla="*/ 2147483647 w 351"/>
                <a:gd name="T3" fmla="*/ 2147483647 h 192"/>
                <a:gd name="T4" fmla="*/ 2147483647 w 351"/>
                <a:gd name="T5" fmla="*/ 2147483647 h 192"/>
                <a:gd name="T6" fmla="*/ 2147483647 w 351"/>
                <a:gd name="T7" fmla="*/ 2147483647 h 192"/>
                <a:gd name="T8" fmla="*/ 2147483647 w 351"/>
                <a:gd name="T9" fmla="*/ 0 h 192"/>
                <a:gd name="T10" fmla="*/ 0 60000 65536"/>
                <a:gd name="T11" fmla="*/ 0 60000 65536"/>
                <a:gd name="T12" fmla="*/ 0 60000 65536"/>
                <a:gd name="T13" fmla="*/ 0 60000 65536"/>
                <a:gd name="T14" fmla="*/ 0 60000 65536"/>
                <a:gd name="T15" fmla="*/ 0 w 351"/>
                <a:gd name="T16" fmla="*/ 0 h 192"/>
                <a:gd name="T17" fmla="*/ 351 w 351"/>
                <a:gd name="T18" fmla="*/ 192 h 192"/>
              </a:gdLst>
              <a:ahLst/>
              <a:cxnLst>
                <a:cxn ang="T10">
                  <a:pos x="T0" y="T1"/>
                </a:cxn>
                <a:cxn ang="T11">
                  <a:pos x="T2" y="T3"/>
                </a:cxn>
                <a:cxn ang="T12">
                  <a:pos x="T4" y="T5"/>
                </a:cxn>
                <a:cxn ang="T13">
                  <a:pos x="T6" y="T7"/>
                </a:cxn>
                <a:cxn ang="T14">
                  <a:pos x="T8" y="T9"/>
                </a:cxn>
              </a:cxnLst>
              <a:rect l="T15" t="T16" r="T17" b="T18"/>
              <a:pathLst>
                <a:path w="351" h="192">
                  <a:moveTo>
                    <a:pt x="0" y="186"/>
                  </a:moveTo>
                  <a:cubicBezTo>
                    <a:pt x="15" y="186"/>
                    <a:pt x="55" y="192"/>
                    <a:pt x="90" y="186"/>
                  </a:cubicBezTo>
                  <a:cubicBezTo>
                    <a:pt x="125" y="180"/>
                    <a:pt x="178" y="165"/>
                    <a:pt x="213" y="147"/>
                  </a:cubicBezTo>
                  <a:cubicBezTo>
                    <a:pt x="248" y="129"/>
                    <a:pt x="280" y="99"/>
                    <a:pt x="303" y="75"/>
                  </a:cubicBezTo>
                  <a:cubicBezTo>
                    <a:pt x="326" y="51"/>
                    <a:pt x="341" y="16"/>
                    <a:pt x="351" y="0"/>
                  </a:cubicBezTo>
                </a:path>
              </a:pathLst>
            </a:custGeom>
            <a:noFill/>
            <a:ln w="9525">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36" name="Text Box 38"/>
            <xdr:cNvSpPr txBox="1">
              <a:spLocks noChangeArrowheads="1"/>
            </xdr:cNvSpPr>
          </xdr:nvSpPr>
          <xdr:spPr bwMode="auto">
            <a:xfrm>
              <a:off x="3656930" y="3328147"/>
              <a:ext cx="342837" cy="331584"/>
            </a:xfrm>
            <a:prstGeom prst="rect">
              <a:avLst/>
            </a:prstGeom>
            <a:noFill/>
            <a:ln w="9525">
              <a:noFill/>
              <a:miter lim="800000"/>
              <a:headEnd/>
              <a:tailEnd/>
            </a:ln>
          </xdr:spPr>
          <xdr:txBody>
            <a:bodyPr wrap="square">
              <a:prstTxWarp prst="textNoShape">
                <a:avLst/>
              </a:prstTxWarp>
              <a:noAutofit/>
            </a:bodyP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r>
                <a:rPr lang="fr-CH" sz="800"/>
                <a:t>30</a:t>
              </a:r>
              <a:r>
                <a:rPr lang="fr-CH" sz="800" baseline="30000"/>
                <a:t>0</a:t>
              </a:r>
              <a:endParaRPr lang="de-CH" sz="800" baseline="30000"/>
            </a:p>
          </xdr:txBody>
        </xdr:sp>
        <xdr:sp macro="" textlink="">
          <xdr:nvSpPr>
            <xdr:cNvPr id="2213892" name="Line 40"/>
            <xdr:cNvSpPr>
              <a:spLocks noChangeShapeType="1"/>
            </xdr:cNvSpPr>
          </xdr:nvSpPr>
          <xdr:spPr bwMode="auto">
            <a:xfrm>
              <a:off x="3611540" y="4186816"/>
              <a:ext cx="4578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3893" name="Line 41"/>
            <xdr:cNvSpPr>
              <a:spLocks noChangeShapeType="1"/>
            </xdr:cNvSpPr>
          </xdr:nvSpPr>
          <xdr:spPr bwMode="auto">
            <a:xfrm>
              <a:off x="4009843" y="4186816"/>
              <a:ext cx="0" cy="44997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9" name="Text Box 42"/>
            <xdr:cNvSpPr txBox="1">
              <a:spLocks noChangeArrowheads="1"/>
            </xdr:cNvSpPr>
          </xdr:nvSpPr>
          <xdr:spPr bwMode="auto">
            <a:xfrm>
              <a:off x="3514082" y="4294477"/>
              <a:ext cx="457116" cy="22737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fr-FR"/>
              </a:defPPr>
              <a:lvl1pPr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1pPr>
              <a:lvl2pPr marL="4572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2pPr>
              <a:lvl3pPr marL="9144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3pPr>
              <a:lvl4pPr marL="13716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4pPr>
              <a:lvl5pPr marL="1828800" algn="l" rtl="0" fontAlgn="base">
                <a:spcBef>
                  <a:spcPct val="0"/>
                </a:spcBef>
                <a:spcAft>
                  <a:spcPct val="0"/>
                </a:spcAft>
                <a:defRPr kern="1200">
                  <a:solidFill>
                    <a:schemeClr val="tx1"/>
                  </a:solidFill>
                  <a:latin typeface="Arial" pitchFamily="84" charset="0"/>
                  <a:ea typeface="ＭＳ Ｐゴシック" pitchFamily="84" charset="-128"/>
                  <a:cs typeface="ＭＳ Ｐゴシック" pitchFamily="84" charset="-128"/>
                </a:defRPr>
              </a:lvl5pPr>
              <a:lvl6pPr marL="22860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6pPr>
              <a:lvl7pPr marL="27432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7pPr>
              <a:lvl8pPr marL="32004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8pPr>
              <a:lvl9pPr marL="3657600" algn="l" defTabSz="457200" rtl="0" eaLnBrk="1" latinLnBrk="0" hangingPunct="1">
                <a:defRPr kern="1200">
                  <a:solidFill>
                    <a:schemeClr val="tx1"/>
                  </a:solidFill>
                  <a:latin typeface="Arial" pitchFamily="84" charset="0"/>
                  <a:ea typeface="ＭＳ Ｐゴシック" pitchFamily="84" charset="-128"/>
                  <a:cs typeface="ＭＳ Ｐゴシック" pitchFamily="84" charset="-128"/>
                </a:defRPr>
              </a:lvl9pPr>
            </a:lstStyle>
            <a:p>
              <a:pPr algn="ctr">
                <a:defRPr/>
              </a:pPr>
              <a:r>
                <a:rPr lang="fr-CH" sz="1050" b="1">
                  <a:latin typeface="Arial" charset="0"/>
                  <a:ea typeface="+mn-ea"/>
                  <a:cs typeface="+mn-cs"/>
                </a:rPr>
                <a:t>h</a:t>
              </a:r>
              <a:r>
                <a:rPr lang="fr-CH" sz="1050" b="1" baseline="-25000">
                  <a:latin typeface="Arial" charset="0"/>
                  <a:ea typeface="+mn-ea"/>
                  <a:cs typeface="+mn-cs"/>
                </a:rPr>
                <a:t>2</a:t>
              </a:r>
              <a:r>
                <a:rPr lang="fr-CH" sz="1050" b="1">
                  <a:latin typeface="Arial" charset="0"/>
                  <a:ea typeface="+mn-ea"/>
                  <a:cs typeface="+mn-cs"/>
                </a:rPr>
                <a:t> = ?</a:t>
              </a:r>
              <a:endParaRPr lang="de-CH" sz="1050" b="1">
                <a:latin typeface="Arial" charset="0"/>
                <a:ea typeface="+mn-ea"/>
                <a:cs typeface="+mn-cs"/>
              </a:endParaRPr>
            </a:p>
          </xdr:txBody>
        </xdr:sp>
        <xdr:sp macro="" textlink="">
          <xdr:nvSpPr>
            <xdr:cNvPr id="2213895" name="Line 43"/>
            <xdr:cNvSpPr>
              <a:spLocks noChangeShapeType="1"/>
            </xdr:cNvSpPr>
          </xdr:nvSpPr>
          <xdr:spPr bwMode="auto">
            <a:xfrm flipH="1">
              <a:off x="4120968" y="3642223"/>
              <a:ext cx="9779" cy="98296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13896" name="Line 21"/>
            <xdr:cNvSpPr>
              <a:spLocks noChangeShapeType="1"/>
            </xdr:cNvSpPr>
          </xdr:nvSpPr>
          <xdr:spPr bwMode="auto">
            <a:xfrm>
              <a:off x="0" y="4717162"/>
              <a:ext cx="0" cy="1158998"/>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13897" name="Line 22"/>
            <xdr:cNvSpPr>
              <a:spLocks noChangeShapeType="1"/>
            </xdr:cNvSpPr>
          </xdr:nvSpPr>
          <xdr:spPr bwMode="auto">
            <a:xfrm>
              <a:off x="5799663" y="4810634"/>
              <a:ext cx="0" cy="108491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13898" name="Line 23"/>
            <xdr:cNvSpPr>
              <a:spLocks noChangeShapeType="1"/>
            </xdr:cNvSpPr>
          </xdr:nvSpPr>
          <xdr:spPr bwMode="auto">
            <a:xfrm>
              <a:off x="5877" y="5827009"/>
              <a:ext cx="5774609"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10" name="Text Box 59"/>
          <xdr:cNvSpPr txBox="1">
            <a:spLocks noChangeArrowheads="1"/>
          </xdr:cNvSpPr>
        </xdr:nvSpPr>
        <xdr:spPr bwMode="auto">
          <a:xfrm>
            <a:off x="2505078" y="5021200"/>
            <a:ext cx="742950" cy="324009"/>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1</a:t>
            </a:r>
            <a:r>
              <a:rPr lang="fr-CH" sz="1050" b="1" kern="1200">
                <a:solidFill>
                  <a:schemeClr val="tx1"/>
                </a:solidFill>
                <a:latin typeface="Arial" pitchFamily="34" charset="0"/>
                <a:ea typeface="+mn-ea"/>
                <a:cs typeface="Arial" pitchFamily="34" charset="0"/>
              </a:rPr>
              <a:t>= ?</a:t>
            </a:r>
          </a:p>
        </xdr:txBody>
      </xdr:sp>
    </xdr:grpSp>
    <xdr:clientData/>
  </xdr:twoCellAnchor>
  <xdr:twoCellAnchor>
    <xdr:from>
      <xdr:col>0</xdr:col>
      <xdr:colOff>114300</xdr:colOff>
      <xdr:row>46</xdr:row>
      <xdr:rowOff>104775</xdr:rowOff>
    </xdr:from>
    <xdr:to>
      <xdr:col>1</xdr:col>
      <xdr:colOff>895350</xdr:colOff>
      <xdr:row>47</xdr:row>
      <xdr:rowOff>250176</xdr:rowOff>
    </xdr:to>
    <xdr:sp macro="" textlink="">
      <xdr:nvSpPr>
        <xdr:cNvPr id="2" name="Abgerundetes Rechteck 53">
          <a:hlinkClick xmlns:r="http://schemas.openxmlformats.org/officeDocument/2006/relationships" r:id="rId3"/>
        </xdr:cNvPr>
        <xdr:cNvSpPr/>
      </xdr:nvSpPr>
      <xdr:spPr>
        <a:xfrm>
          <a:off x="114300" y="107442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1028700</xdr:colOff>
      <xdr:row>46</xdr:row>
      <xdr:rowOff>104775</xdr:rowOff>
    </xdr:from>
    <xdr:to>
      <xdr:col>1</xdr:col>
      <xdr:colOff>2190750</xdr:colOff>
      <xdr:row>47</xdr:row>
      <xdr:rowOff>250176</xdr:rowOff>
    </xdr:to>
    <xdr:sp macro="" textlink="">
      <xdr:nvSpPr>
        <xdr:cNvPr id="3" name="Abgerundetes Rechteck 54">
          <a:hlinkClick xmlns:r="http://schemas.openxmlformats.org/officeDocument/2006/relationships" r:id="rId4"/>
        </xdr:cNvPr>
        <xdr:cNvSpPr/>
      </xdr:nvSpPr>
      <xdr:spPr>
        <a:xfrm>
          <a:off x="1409700" y="107442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5</xdr:col>
      <xdr:colOff>219075</xdr:colOff>
      <xdr:row>24</xdr:row>
      <xdr:rowOff>95250</xdr:rowOff>
    </xdr:from>
    <xdr:to>
      <xdr:col>5</xdr:col>
      <xdr:colOff>657225</xdr:colOff>
      <xdr:row>25</xdr:row>
      <xdr:rowOff>28575</xdr:rowOff>
    </xdr:to>
    <xdr:sp macro="" textlink="">
      <xdr:nvSpPr>
        <xdr:cNvPr id="2183140" name="Line 69"/>
        <xdr:cNvSpPr>
          <a:spLocks noChangeShapeType="1"/>
        </xdr:cNvSpPr>
      </xdr:nvSpPr>
      <xdr:spPr bwMode="auto">
        <a:xfrm flipH="1" flipV="1">
          <a:off x="5057775" y="5200650"/>
          <a:ext cx="438150" cy="952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470331</xdr:colOff>
      <xdr:row>23</xdr:row>
      <xdr:rowOff>57150</xdr:rowOff>
    </xdr:from>
    <xdr:to>
      <xdr:col>6</xdr:col>
      <xdr:colOff>70281</xdr:colOff>
      <xdr:row>24</xdr:row>
      <xdr:rowOff>114300</xdr:rowOff>
    </xdr:to>
    <xdr:sp macro="" textlink="">
      <xdr:nvSpPr>
        <xdr:cNvPr id="61" name="Text Box 7"/>
        <xdr:cNvSpPr txBox="1">
          <a:spLocks noChangeArrowheads="1"/>
        </xdr:cNvSpPr>
      </xdr:nvSpPr>
      <xdr:spPr bwMode="auto">
        <a:xfrm>
          <a:off x="5309031" y="5000625"/>
          <a:ext cx="276225" cy="21907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b</a:t>
          </a:r>
          <a:r>
            <a:rPr lang="fr-CH" sz="1050" b="1" kern="1200" baseline="-25000">
              <a:solidFill>
                <a:schemeClr val="tx1"/>
              </a:solidFill>
              <a:latin typeface="Arial" charset="0"/>
              <a:ea typeface="+mn-ea"/>
              <a:cs typeface="+mn-cs"/>
            </a:rPr>
            <a:t>1</a:t>
          </a:r>
          <a:endParaRPr lang="de-CH" sz="1050" b="1" kern="1200" baseline="-25000">
            <a:solidFill>
              <a:schemeClr val="tx1"/>
            </a:solidFill>
            <a:latin typeface="Arial" charset="0"/>
            <a:ea typeface="+mn-ea"/>
            <a:cs typeface="+mn-cs"/>
          </a:endParaRPr>
        </a:p>
      </xdr:txBody>
    </xdr:sp>
    <xdr:clientData/>
  </xdr:twoCellAnchor>
  <xdr:twoCellAnchor>
    <xdr:from>
      <xdr:col>1</xdr:col>
      <xdr:colOff>1133475</xdr:colOff>
      <xdr:row>28</xdr:row>
      <xdr:rowOff>28575</xdr:rowOff>
    </xdr:from>
    <xdr:to>
      <xdr:col>4</xdr:col>
      <xdr:colOff>542925</xdr:colOff>
      <xdr:row>29</xdr:row>
      <xdr:rowOff>104775</xdr:rowOff>
    </xdr:to>
    <xdr:sp macro="" textlink="">
      <xdr:nvSpPr>
        <xdr:cNvPr id="54" name="Text Box 24"/>
        <xdr:cNvSpPr txBox="1">
          <a:spLocks noChangeArrowheads="1"/>
        </xdr:cNvSpPr>
      </xdr:nvSpPr>
      <xdr:spPr bwMode="auto">
        <a:xfrm>
          <a:off x="1514475" y="5781675"/>
          <a:ext cx="2857500" cy="23812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f</a:t>
          </a:r>
          <a:r>
            <a:rPr lang="fr-CH" sz="1050" b="1" kern="1200">
              <a:solidFill>
                <a:schemeClr val="tx1"/>
              </a:solidFill>
              <a:latin typeface="Arial" charset="0"/>
              <a:ea typeface="+mn-ea"/>
              <a:cs typeface="+mn-cs"/>
            </a:rPr>
            <a:t> = Durchmesser hindernisfreie Fläche</a:t>
          </a:r>
          <a:endParaRPr lang="de-CH" sz="1050" b="1" kern="1200">
            <a:solidFill>
              <a:schemeClr val="tx1"/>
            </a:solidFill>
            <a:latin typeface="Arial" charset="0"/>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38100</xdr:colOff>
      <xdr:row>0</xdr:row>
      <xdr:rowOff>19050</xdr:rowOff>
    </xdr:from>
    <xdr:to>
      <xdr:col>6</xdr:col>
      <xdr:colOff>647700</xdr:colOff>
      <xdr:row>0</xdr:row>
      <xdr:rowOff>561975</xdr:rowOff>
    </xdr:to>
    <xdr:pic>
      <xdr:nvPicPr>
        <xdr:cNvPr id="2209092"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150" y="1905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25</xdr:row>
      <xdr:rowOff>38100</xdr:rowOff>
    </xdr:from>
    <xdr:to>
      <xdr:col>6</xdr:col>
      <xdr:colOff>457200</xdr:colOff>
      <xdr:row>26</xdr:row>
      <xdr:rowOff>47625</xdr:rowOff>
    </xdr:to>
    <xdr:sp macro="" textlink="">
      <xdr:nvSpPr>
        <xdr:cNvPr id="7" name="Text Box 6"/>
        <xdr:cNvSpPr txBox="1">
          <a:spLocks noChangeArrowheads="1"/>
        </xdr:cNvSpPr>
      </xdr:nvSpPr>
      <xdr:spPr bwMode="auto">
        <a:xfrm>
          <a:off x="180975" y="5305425"/>
          <a:ext cx="6305550" cy="171450"/>
        </a:xfrm>
        <a:prstGeom prst="rect">
          <a:avLst/>
        </a:prstGeom>
        <a:noFill/>
        <a:ln w="9525">
          <a:noFill/>
          <a:miter lim="800000"/>
          <a:headEnd/>
          <a:tailEnd/>
        </a:ln>
        <a:effectLst/>
      </xdr:spPr>
      <xdr:txBody>
        <a:bodyPr vertOverflow="clip" wrap="square" lIns="18000" tIns="10800" rIns="18000" bIns="10800" anchor="t" upright="1"/>
        <a:lstStyle/>
        <a:p>
          <a:pPr algn="l" rtl="0">
            <a:defRPr sz="1000"/>
          </a:pPr>
          <a:r>
            <a:rPr lang="de-CH" sz="900" b="0" i="0" u="none" strike="noStrike">
              <a:solidFill>
                <a:srgbClr val="000000"/>
              </a:solidFill>
              <a:latin typeface="Arial"/>
              <a:ea typeface="+mn-ea"/>
              <a:cs typeface="Arial"/>
            </a:rPr>
            <a:t>Neu in EN 1176-5:2008: Ziff. 4.2 Berechnung der kritischen Fallhöhe und Ziff. 5.3.4 Benutzerstellen im Winkel von 30</a:t>
          </a:r>
          <a:r>
            <a:rPr lang="de-CH" sz="900" b="0" i="0" strike="noStrike" baseline="30000">
              <a:solidFill>
                <a:srgbClr val="000000"/>
              </a:solidFill>
              <a:latin typeface="Arial"/>
              <a:cs typeface="Arial"/>
            </a:rPr>
            <a:t>o</a:t>
          </a:r>
          <a:r>
            <a:rPr lang="de-CH" sz="900" b="0" i="0" strike="noStrike">
              <a:solidFill>
                <a:srgbClr val="000000"/>
              </a:solidFill>
              <a:latin typeface="Arial"/>
              <a:cs typeface="Arial"/>
            </a:rPr>
            <a:t> </a:t>
          </a:r>
        </a:p>
      </xdr:txBody>
    </xdr:sp>
    <xdr:clientData/>
  </xdr:twoCellAnchor>
  <xdr:twoCellAnchor>
    <xdr:from>
      <xdr:col>0</xdr:col>
      <xdr:colOff>112568</xdr:colOff>
      <xdr:row>41</xdr:row>
      <xdr:rowOff>103910</xdr:rowOff>
    </xdr:from>
    <xdr:to>
      <xdr:col>1</xdr:col>
      <xdr:colOff>893618</xdr:colOff>
      <xdr:row>42</xdr:row>
      <xdr:rowOff>151463</xdr:rowOff>
    </xdr:to>
    <xdr:sp macro="" textlink="">
      <xdr:nvSpPr>
        <xdr:cNvPr id="79" name="Abgerundetes Rechteck 78">
          <a:hlinkClick xmlns:r="http://schemas.openxmlformats.org/officeDocument/2006/relationships" r:id="rId2"/>
        </xdr:cNvPr>
        <xdr:cNvSpPr/>
      </xdr:nvSpPr>
      <xdr:spPr>
        <a:xfrm>
          <a:off x="112568" y="9962285"/>
          <a:ext cx="1162050" cy="304728"/>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1026968</xdr:colOff>
      <xdr:row>41</xdr:row>
      <xdr:rowOff>103910</xdr:rowOff>
    </xdr:from>
    <xdr:to>
      <xdr:col>1</xdr:col>
      <xdr:colOff>2189018</xdr:colOff>
      <xdr:row>42</xdr:row>
      <xdr:rowOff>151463</xdr:rowOff>
    </xdr:to>
    <xdr:sp macro="" textlink="">
      <xdr:nvSpPr>
        <xdr:cNvPr id="80" name="Abgerundetes Rechteck 79">
          <a:hlinkClick xmlns:r="http://schemas.openxmlformats.org/officeDocument/2006/relationships" r:id="rId3"/>
        </xdr:cNvPr>
        <xdr:cNvSpPr/>
      </xdr:nvSpPr>
      <xdr:spPr>
        <a:xfrm>
          <a:off x="1407968" y="9962285"/>
          <a:ext cx="1162050" cy="304728"/>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371475</xdr:colOff>
      <xdr:row>5</xdr:row>
      <xdr:rowOff>38099</xdr:rowOff>
    </xdr:from>
    <xdr:to>
      <xdr:col>6</xdr:col>
      <xdr:colOff>352425</xdr:colOff>
      <xdr:row>23</xdr:row>
      <xdr:rowOff>123825</xdr:rowOff>
    </xdr:to>
    <xdr:grpSp>
      <xdr:nvGrpSpPr>
        <xdr:cNvPr id="2209096" name="Groupe 1"/>
        <xdr:cNvGrpSpPr>
          <a:grpSpLocks/>
        </xdr:cNvGrpSpPr>
      </xdr:nvGrpSpPr>
      <xdr:grpSpPr bwMode="auto">
        <a:xfrm>
          <a:off x="371475" y="2066924"/>
          <a:ext cx="6010275" cy="3000376"/>
          <a:chOff x="381000" y="2066924"/>
          <a:chExt cx="6007459" cy="3000376"/>
        </a:xfrm>
      </xdr:grpSpPr>
      <xdr:grpSp>
        <xdr:nvGrpSpPr>
          <xdr:cNvPr id="2209097" name="Groupe 76"/>
          <xdr:cNvGrpSpPr>
            <a:grpSpLocks/>
          </xdr:cNvGrpSpPr>
        </xdr:nvGrpSpPr>
        <xdr:grpSpPr bwMode="auto">
          <a:xfrm>
            <a:off x="381000" y="2066924"/>
            <a:ext cx="6007459" cy="2956510"/>
            <a:chOff x="85725" y="2068861"/>
            <a:chExt cx="6006201" cy="2953317"/>
          </a:xfrm>
        </xdr:grpSpPr>
        <xdr:sp macro="" textlink="">
          <xdr:nvSpPr>
            <xdr:cNvPr id="2209100" name="Oval 2" descr="50%"/>
            <xdr:cNvSpPr>
              <a:spLocks noChangeArrowheads="1"/>
            </xdr:cNvSpPr>
          </xdr:nvSpPr>
          <xdr:spPr bwMode="auto">
            <a:xfrm>
              <a:off x="85725" y="3355004"/>
              <a:ext cx="5995662" cy="1467077"/>
            </a:xfrm>
            <a:prstGeom prst="ellipse">
              <a:avLst/>
            </a:prstGeom>
            <a:solidFill>
              <a:srgbClr val="D9D9D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09101" name="Forme libre 81"/>
            <xdr:cNvSpPr>
              <a:spLocks/>
            </xdr:cNvSpPr>
          </xdr:nvSpPr>
          <xdr:spPr bwMode="auto">
            <a:xfrm>
              <a:off x="3943530" y="3196358"/>
              <a:ext cx="329511" cy="252232"/>
            </a:xfrm>
            <a:custGeom>
              <a:avLst/>
              <a:gdLst>
                <a:gd name="T0" fmla="*/ 0 w 328613"/>
                <a:gd name="T1" fmla="*/ 113570 h 252412"/>
                <a:gd name="T2" fmla="*/ 263569 w 328613"/>
                <a:gd name="T3" fmla="*/ 0 h 252412"/>
                <a:gd name="T4" fmla="*/ 336783 w 328613"/>
                <a:gd name="T5" fmla="*/ 127764 h 252412"/>
                <a:gd name="T6" fmla="*/ 68334 w 328613"/>
                <a:gd name="T7" fmla="*/ 250797 h 252412"/>
                <a:gd name="T8" fmla="*/ 0 w 328613"/>
                <a:gd name="T9" fmla="*/ 113570 h 25241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28613" h="252412">
                  <a:moveTo>
                    <a:pt x="0" y="114300"/>
                  </a:moveTo>
                  <a:lnTo>
                    <a:pt x="257175" y="0"/>
                  </a:lnTo>
                  <a:lnTo>
                    <a:pt x="328613" y="128587"/>
                  </a:lnTo>
                  <a:lnTo>
                    <a:pt x="66676" y="252412"/>
                  </a:lnTo>
                  <a:lnTo>
                    <a:pt x="0" y="114300"/>
                  </a:lnTo>
                  <a:close/>
                </a:path>
              </a:pathLst>
            </a:custGeom>
            <a:noFill/>
            <a:ln w="19050">
              <a:solidFill>
                <a:srgbClr val="000000"/>
              </a:solidFill>
              <a:miter lim="800000"/>
              <a:headEnd/>
              <a:tailEnd type="arrow" w="med" len="med"/>
            </a:ln>
            <a:extLst>
              <a:ext uri="{909E8E84-426E-40DD-AFC4-6F175D3DCCD1}">
                <a14:hiddenFill xmlns:a14="http://schemas.microsoft.com/office/drawing/2010/main">
                  <a:solidFill>
                    <a:srgbClr val="FFFFFF"/>
                  </a:solidFill>
                </a14:hiddenFill>
              </a:ext>
            </a:extLst>
          </xdr:spPr>
        </xdr:sp>
        <xdr:sp macro="" textlink="">
          <xdr:nvSpPr>
            <xdr:cNvPr id="2209102" name="Oval 32"/>
            <xdr:cNvSpPr>
              <a:spLocks noChangeArrowheads="1"/>
            </xdr:cNvSpPr>
          </xdr:nvSpPr>
          <xdr:spPr bwMode="auto">
            <a:xfrm rot="535783">
              <a:off x="3859011" y="2945453"/>
              <a:ext cx="52697" cy="47685"/>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03" name="Oval 2" descr="50%"/>
            <xdr:cNvSpPr>
              <a:spLocks noChangeArrowheads="1"/>
            </xdr:cNvSpPr>
          </xdr:nvSpPr>
          <xdr:spPr bwMode="auto">
            <a:xfrm>
              <a:off x="524786" y="3431300"/>
              <a:ext cx="5105743" cy="1247906"/>
            </a:xfrm>
            <a:prstGeom prst="ellipse">
              <a:avLst/>
            </a:prstGeom>
            <a:solidFill>
              <a:srgbClr val="FFCC99"/>
            </a:solidFill>
            <a:ln w="9525">
              <a:solidFill>
                <a:srgbClr val="000000"/>
              </a:solidFill>
              <a:round/>
              <a:headEnd/>
              <a:tailEnd/>
            </a:ln>
          </xdr:spPr>
        </xdr:sp>
        <xdr:sp macro="" textlink="">
          <xdr:nvSpPr>
            <xdr:cNvPr id="2209104" name="Line 3"/>
            <xdr:cNvSpPr>
              <a:spLocks noChangeShapeType="1"/>
            </xdr:cNvSpPr>
          </xdr:nvSpPr>
          <xdr:spPr bwMode="auto">
            <a:xfrm flipH="1" flipV="1">
              <a:off x="1051756" y="3669365"/>
              <a:ext cx="3925330" cy="79067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105" name="Line 4"/>
            <xdr:cNvSpPr>
              <a:spLocks noChangeShapeType="1"/>
            </xdr:cNvSpPr>
          </xdr:nvSpPr>
          <xdr:spPr bwMode="auto">
            <a:xfrm flipH="1">
              <a:off x="2358642" y="4088632"/>
              <a:ext cx="758837" cy="1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06" name="Oval 25"/>
            <xdr:cNvSpPr>
              <a:spLocks noChangeArrowheads="1"/>
            </xdr:cNvSpPr>
          </xdr:nvSpPr>
          <xdr:spPr bwMode="auto">
            <a:xfrm>
              <a:off x="3890629" y="2535723"/>
              <a:ext cx="31618" cy="38148"/>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07" name="Line 26"/>
            <xdr:cNvSpPr>
              <a:spLocks noChangeShapeType="1"/>
            </xdr:cNvSpPr>
          </xdr:nvSpPr>
          <xdr:spPr bwMode="auto">
            <a:xfrm flipV="1">
              <a:off x="2126775" y="2469143"/>
              <a:ext cx="105394" cy="123802"/>
            </a:xfrm>
            <a:prstGeom prst="line">
              <a:avLst/>
            </a:prstGeom>
            <a:noFill/>
            <a:ln w="28575">
              <a:solidFill>
                <a:srgbClr val="6666FF"/>
              </a:solidFill>
              <a:round/>
              <a:headEnd/>
              <a:tailEnd/>
            </a:ln>
            <a:extLst>
              <a:ext uri="{909E8E84-426E-40DD-AFC4-6F175D3DCCD1}">
                <a14:hiddenFill xmlns:a14="http://schemas.microsoft.com/office/drawing/2010/main">
                  <a:noFill/>
                </a14:hiddenFill>
              </a:ext>
            </a:extLst>
          </xdr:spPr>
        </xdr:sp>
        <xdr:sp macro="" textlink="">
          <xdr:nvSpPr>
            <xdr:cNvPr id="2209108" name="Line 28"/>
            <xdr:cNvSpPr>
              <a:spLocks noChangeShapeType="1"/>
            </xdr:cNvSpPr>
          </xdr:nvSpPr>
          <xdr:spPr bwMode="auto">
            <a:xfrm rot="19787670" flipV="1">
              <a:off x="4006563" y="2783504"/>
              <a:ext cx="189709" cy="66579"/>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2209109" name="Line 29"/>
            <xdr:cNvSpPr>
              <a:spLocks noChangeShapeType="1"/>
            </xdr:cNvSpPr>
          </xdr:nvSpPr>
          <xdr:spPr bwMode="auto">
            <a:xfrm rot="19787670" flipV="1">
              <a:off x="4006563" y="2783504"/>
              <a:ext cx="0" cy="11426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10" name="Line 30"/>
            <xdr:cNvSpPr>
              <a:spLocks noChangeShapeType="1"/>
            </xdr:cNvSpPr>
          </xdr:nvSpPr>
          <xdr:spPr bwMode="auto">
            <a:xfrm rot="19787670" flipV="1">
              <a:off x="4133036" y="2650166"/>
              <a:ext cx="0" cy="114264"/>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11" name="Freeform 31"/>
            <xdr:cNvSpPr>
              <a:spLocks/>
            </xdr:cNvSpPr>
          </xdr:nvSpPr>
          <xdr:spPr bwMode="auto">
            <a:xfrm rot="-1812330">
              <a:off x="3922248" y="2640629"/>
              <a:ext cx="189709" cy="114264"/>
            </a:xfrm>
            <a:custGeom>
              <a:avLst/>
              <a:gdLst>
                <a:gd name="T0" fmla="*/ 0 w 280"/>
                <a:gd name="T1" fmla="*/ 2147483647 h 184"/>
                <a:gd name="T2" fmla="*/ 2147483647 w 280"/>
                <a:gd name="T3" fmla="*/ 0 h 184"/>
                <a:gd name="T4" fmla="*/ 2147483647 w 280"/>
                <a:gd name="T5" fmla="*/ 2147483647 h 184"/>
                <a:gd name="T6" fmla="*/ 0 w 280"/>
                <a:gd name="T7" fmla="*/ 2147483647 h 184"/>
                <a:gd name="T8" fmla="*/ 0 60000 65536"/>
                <a:gd name="T9" fmla="*/ 0 60000 65536"/>
                <a:gd name="T10" fmla="*/ 0 60000 65536"/>
                <a:gd name="T11" fmla="*/ 0 60000 65536"/>
                <a:gd name="T12" fmla="*/ 0 w 280"/>
                <a:gd name="T13" fmla="*/ 0 h 184"/>
                <a:gd name="T14" fmla="*/ 280 w 280"/>
                <a:gd name="T15" fmla="*/ 184 h 184"/>
              </a:gdLst>
              <a:ahLst/>
              <a:cxnLst>
                <a:cxn ang="T8">
                  <a:pos x="T0" y="T1"/>
                </a:cxn>
                <a:cxn ang="T9">
                  <a:pos x="T2" y="T3"/>
                </a:cxn>
                <a:cxn ang="T10">
                  <a:pos x="T4" y="T5"/>
                </a:cxn>
                <a:cxn ang="T11">
                  <a:pos x="T6" y="T7"/>
                </a:cxn>
              </a:cxnLst>
              <a:rect l="T12" t="T13" r="T14" b="T15"/>
              <a:pathLst>
                <a:path w="280" h="184">
                  <a:moveTo>
                    <a:pt x="0" y="184"/>
                  </a:moveTo>
                  <a:lnTo>
                    <a:pt x="136" y="0"/>
                  </a:lnTo>
                  <a:lnTo>
                    <a:pt x="280" y="100"/>
                  </a:lnTo>
                  <a:lnTo>
                    <a:pt x="0" y="184"/>
                  </a:lnTo>
                  <a:close/>
                </a:path>
              </a:pathLst>
            </a:custGeom>
            <a:noFill/>
            <a:ln w="1905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12" name="Oval 33"/>
            <xdr:cNvSpPr>
              <a:spLocks noChangeArrowheads="1"/>
            </xdr:cNvSpPr>
          </xdr:nvSpPr>
          <xdr:spPr bwMode="auto">
            <a:xfrm>
              <a:off x="2221630" y="2926379"/>
              <a:ext cx="42158" cy="47685"/>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13" name="Line 34"/>
            <xdr:cNvSpPr>
              <a:spLocks noChangeShapeType="1"/>
            </xdr:cNvSpPr>
          </xdr:nvSpPr>
          <xdr:spPr bwMode="auto">
            <a:xfrm>
              <a:off x="2358642" y="2964527"/>
              <a:ext cx="0" cy="128605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114" name="Line 35"/>
            <xdr:cNvSpPr>
              <a:spLocks noChangeShapeType="1"/>
            </xdr:cNvSpPr>
          </xdr:nvSpPr>
          <xdr:spPr bwMode="auto">
            <a:xfrm>
              <a:off x="2168573" y="2068861"/>
              <a:ext cx="20750" cy="46622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15" name="Line 37"/>
            <xdr:cNvSpPr>
              <a:spLocks noChangeShapeType="1"/>
            </xdr:cNvSpPr>
          </xdr:nvSpPr>
          <xdr:spPr bwMode="auto">
            <a:xfrm>
              <a:off x="2170286" y="2068861"/>
              <a:ext cx="1798780" cy="30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7" name="Text Box 38"/>
            <xdr:cNvSpPr txBox="1">
              <a:spLocks noChangeArrowheads="1"/>
            </xdr:cNvSpPr>
          </xdr:nvSpPr>
          <xdr:spPr bwMode="auto">
            <a:xfrm>
              <a:off x="2903214" y="2135464"/>
              <a:ext cx="523520" cy="19980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1</a:t>
              </a:r>
              <a:r>
                <a:rPr lang="fr-CH" sz="1050" b="1" kern="1200">
                  <a:solidFill>
                    <a:schemeClr val="tx1"/>
                  </a:solidFill>
                  <a:latin typeface="Arial" charset="0"/>
                  <a:ea typeface="+mn-ea"/>
                  <a:cs typeface="+mn-cs"/>
                </a:rPr>
                <a:t> = ?</a:t>
              </a:r>
              <a:endParaRPr lang="de-CH" sz="1050" b="1" kern="1200">
                <a:solidFill>
                  <a:schemeClr val="tx1"/>
                </a:solidFill>
                <a:latin typeface="Arial" charset="0"/>
                <a:ea typeface="+mn-ea"/>
                <a:cs typeface="+mn-cs"/>
              </a:endParaRPr>
            </a:p>
          </xdr:txBody>
        </xdr:sp>
        <xdr:sp macro="" textlink="">
          <xdr:nvSpPr>
            <xdr:cNvPr id="2209117" name="Line 40"/>
            <xdr:cNvSpPr>
              <a:spLocks noChangeShapeType="1"/>
            </xdr:cNvSpPr>
          </xdr:nvSpPr>
          <xdr:spPr bwMode="auto">
            <a:xfrm rot="1314644" flipH="1" flipV="1">
              <a:off x="1947605" y="2735819"/>
              <a:ext cx="189709" cy="66759"/>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2209118" name="Line 41"/>
            <xdr:cNvSpPr>
              <a:spLocks noChangeShapeType="1"/>
            </xdr:cNvSpPr>
          </xdr:nvSpPr>
          <xdr:spPr bwMode="auto">
            <a:xfrm rot="1314644" flipH="1" flipV="1">
              <a:off x="2137315" y="2716745"/>
              <a:ext cx="10539" cy="123801"/>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19" name="Line 42"/>
            <xdr:cNvSpPr>
              <a:spLocks noChangeShapeType="1"/>
            </xdr:cNvSpPr>
          </xdr:nvSpPr>
          <xdr:spPr bwMode="auto">
            <a:xfrm rot="1314644" flipH="1" flipV="1">
              <a:off x="1989763" y="2602482"/>
              <a:ext cx="0" cy="123801"/>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20" name="Freeform 43"/>
            <xdr:cNvSpPr>
              <a:spLocks/>
            </xdr:cNvSpPr>
          </xdr:nvSpPr>
          <xdr:spPr bwMode="auto">
            <a:xfrm rot="1314644" flipH="1">
              <a:off x="2000302" y="2583408"/>
              <a:ext cx="200249" cy="114264"/>
            </a:xfrm>
            <a:custGeom>
              <a:avLst/>
              <a:gdLst>
                <a:gd name="T0" fmla="*/ 0 w 280"/>
                <a:gd name="T1" fmla="*/ 2147483647 h 184"/>
                <a:gd name="T2" fmla="*/ 2147483647 w 280"/>
                <a:gd name="T3" fmla="*/ 0 h 184"/>
                <a:gd name="T4" fmla="*/ 2147483647 w 280"/>
                <a:gd name="T5" fmla="*/ 2147483647 h 184"/>
                <a:gd name="T6" fmla="*/ 0 w 280"/>
                <a:gd name="T7" fmla="*/ 2147483647 h 184"/>
                <a:gd name="T8" fmla="*/ 0 60000 65536"/>
                <a:gd name="T9" fmla="*/ 0 60000 65536"/>
                <a:gd name="T10" fmla="*/ 0 60000 65536"/>
                <a:gd name="T11" fmla="*/ 0 60000 65536"/>
                <a:gd name="T12" fmla="*/ 0 w 280"/>
                <a:gd name="T13" fmla="*/ 0 h 184"/>
                <a:gd name="T14" fmla="*/ 280 w 280"/>
                <a:gd name="T15" fmla="*/ 184 h 184"/>
              </a:gdLst>
              <a:ahLst/>
              <a:cxnLst>
                <a:cxn ang="T8">
                  <a:pos x="T0" y="T1"/>
                </a:cxn>
                <a:cxn ang="T9">
                  <a:pos x="T2" y="T3"/>
                </a:cxn>
                <a:cxn ang="T10">
                  <a:pos x="T4" y="T5"/>
                </a:cxn>
                <a:cxn ang="T11">
                  <a:pos x="T6" y="T7"/>
                </a:cxn>
              </a:cxnLst>
              <a:rect l="T12" t="T13" r="T14" b="T15"/>
              <a:pathLst>
                <a:path w="280" h="184">
                  <a:moveTo>
                    <a:pt x="0" y="184"/>
                  </a:moveTo>
                  <a:lnTo>
                    <a:pt x="136" y="0"/>
                  </a:lnTo>
                  <a:lnTo>
                    <a:pt x="280" y="100"/>
                  </a:lnTo>
                  <a:lnTo>
                    <a:pt x="0" y="184"/>
                  </a:lnTo>
                  <a:close/>
                </a:path>
              </a:pathLst>
            </a:custGeom>
            <a:noFill/>
            <a:ln w="1905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 name="Freeform 48"/>
            <xdr:cNvSpPr>
              <a:spLocks/>
            </xdr:cNvSpPr>
          </xdr:nvSpPr>
          <xdr:spPr bwMode="auto">
            <a:xfrm>
              <a:off x="3017436" y="2630229"/>
              <a:ext cx="114223" cy="1455751"/>
            </a:xfrm>
            <a:custGeom>
              <a:avLst/>
              <a:gdLst/>
              <a:ahLst/>
              <a:cxnLst>
                <a:cxn ang="0">
                  <a:pos x="0" y="0"/>
                </a:cxn>
                <a:cxn ang="0">
                  <a:pos x="2" y="1754"/>
                </a:cxn>
                <a:cxn ang="0">
                  <a:pos x="8" y="1780"/>
                </a:cxn>
                <a:cxn ang="0">
                  <a:pos x="46" y="1802"/>
                </a:cxn>
                <a:cxn ang="0">
                  <a:pos x="80" y="1799"/>
                </a:cxn>
                <a:cxn ang="0">
                  <a:pos x="110" y="1782"/>
                </a:cxn>
                <a:cxn ang="0">
                  <a:pos x="122" y="1758"/>
                </a:cxn>
                <a:cxn ang="0">
                  <a:pos x="122" y="2"/>
                </a:cxn>
                <a:cxn ang="0">
                  <a:pos x="0" y="0"/>
                </a:cxn>
              </a:cxnLst>
              <a:rect l="0" t="0" r="r" b="b"/>
              <a:pathLst>
                <a:path w="122" h="1805">
                  <a:moveTo>
                    <a:pt x="0" y="0"/>
                  </a:moveTo>
                  <a:lnTo>
                    <a:pt x="2" y="1754"/>
                  </a:lnTo>
                  <a:lnTo>
                    <a:pt x="8" y="1780"/>
                  </a:lnTo>
                  <a:cubicBezTo>
                    <a:pt x="15" y="1788"/>
                    <a:pt x="34" y="1799"/>
                    <a:pt x="46" y="1802"/>
                  </a:cubicBezTo>
                  <a:cubicBezTo>
                    <a:pt x="58" y="1805"/>
                    <a:pt x="69" y="1802"/>
                    <a:pt x="80" y="1799"/>
                  </a:cubicBezTo>
                  <a:cubicBezTo>
                    <a:pt x="91" y="1796"/>
                    <a:pt x="103" y="1789"/>
                    <a:pt x="110" y="1782"/>
                  </a:cubicBezTo>
                  <a:lnTo>
                    <a:pt x="122" y="1758"/>
                  </a:lnTo>
                  <a:lnTo>
                    <a:pt x="122" y="2"/>
                  </a:lnTo>
                  <a:lnTo>
                    <a:pt x="0" y="0"/>
                  </a:lnTo>
                  <a:close/>
                </a:path>
              </a:pathLst>
            </a:custGeom>
            <a:gradFill rotWithShape="0">
              <a:gsLst>
                <a:gs pos="0">
                  <a:schemeClr val="folHlink"/>
                </a:gs>
                <a:gs pos="50000">
                  <a:schemeClr val="folHlink">
                    <a:gamma/>
                    <a:tint val="21176"/>
                    <a:invGamma/>
                  </a:schemeClr>
                </a:gs>
                <a:gs pos="100000">
                  <a:schemeClr val="folHlink"/>
                </a:gs>
              </a:gsLst>
              <a:lin ang="0" scaled="1"/>
            </a:gradFill>
            <a:ln w="9525">
              <a:solidFill>
                <a:schemeClr val="tx1"/>
              </a:solidFill>
              <a:round/>
              <a:headEnd/>
              <a:tailEnd/>
            </a:ln>
            <a:effectLst/>
          </xdr:spPr>
          <xdr:txBody>
            <a:bodyPr wrap="square"/>
            <a:lstStyle/>
            <a:p>
              <a:endParaRPr lang="fr-CH"/>
            </a:p>
          </xdr:txBody>
        </xdr:sp>
        <xdr:sp macro="" textlink="">
          <xdr:nvSpPr>
            <xdr:cNvPr id="2209122" name="Freeform 49" descr="Eiche"/>
            <xdr:cNvSpPr>
              <a:spLocks/>
            </xdr:cNvSpPr>
          </xdr:nvSpPr>
          <xdr:spPr bwMode="auto">
            <a:xfrm>
              <a:off x="2179472" y="2440532"/>
              <a:ext cx="1732236" cy="523995"/>
            </a:xfrm>
            <a:custGeom>
              <a:avLst/>
              <a:gdLst>
                <a:gd name="T0" fmla="*/ 2147483647 w 1527"/>
                <a:gd name="T1" fmla="*/ 2147483647 h 549"/>
                <a:gd name="T2" fmla="*/ 2147483647 w 1527"/>
                <a:gd name="T3" fmla="*/ 2147483647 h 549"/>
                <a:gd name="T4" fmla="*/ 2147483647 w 1527"/>
                <a:gd name="T5" fmla="*/ 2147483647 h 549"/>
                <a:gd name="T6" fmla="*/ 2147483647 w 1527"/>
                <a:gd name="T7" fmla="*/ 2147483647 h 549"/>
                <a:gd name="T8" fmla="*/ 2147483647 w 1527"/>
                <a:gd name="T9" fmla="*/ 2147483647 h 549"/>
                <a:gd name="T10" fmla="*/ 0 w 1527"/>
                <a:gd name="T11" fmla="*/ 2147483647 h 549"/>
                <a:gd name="T12" fmla="*/ 0 w 1527"/>
                <a:gd name="T13" fmla="*/ 0 h 549"/>
                <a:gd name="T14" fmla="*/ 2147483647 w 1527"/>
                <a:gd name="T15" fmla="*/ 2147483647 h 549"/>
                <a:gd name="T16" fmla="*/ 0 60000 65536"/>
                <a:gd name="T17" fmla="*/ 0 60000 65536"/>
                <a:gd name="T18" fmla="*/ 0 60000 65536"/>
                <a:gd name="T19" fmla="*/ 0 60000 65536"/>
                <a:gd name="T20" fmla="*/ 0 60000 65536"/>
                <a:gd name="T21" fmla="*/ 0 60000 65536"/>
                <a:gd name="T22" fmla="*/ 0 60000 65536"/>
                <a:gd name="T23" fmla="*/ 0 60000 65536"/>
                <a:gd name="T24" fmla="*/ 0 w 1527"/>
                <a:gd name="T25" fmla="*/ 0 h 549"/>
                <a:gd name="T26" fmla="*/ 1527 w 1527"/>
                <a:gd name="T27" fmla="*/ 549 h 54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527" h="549">
                  <a:moveTo>
                    <a:pt x="1527" y="486"/>
                  </a:moveTo>
                  <a:lnTo>
                    <a:pt x="1527" y="549"/>
                  </a:lnTo>
                  <a:lnTo>
                    <a:pt x="1008" y="417"/>
                  </a:lnTo>
                  <a:lnTo>
                    <a:pt x="552" y="270"/>
                  </a:lnTo>
                  <a:lnTo>
                    <a:pt x="384" y="207"/>
                  </a:lnTo>
                  <a:lnTo>
                    <a:pt x="0" y="54"/>
                  </a:lnTo>
                  <a:lnTo>
                    <a:pt x="0" y="0"/>
                  </a:lnTo>
                  <a:lnTo>
                    <a:pt x="1527" y="486"/>
                  </a:lnTo>
                  <a:close/>
                </a:path>
              </a:pathLst>
            </a:custGeom>
            <a:blipFill dpi="0" rotWithShape="0">
              <a:blip xmlns:r="http://schemas.openxmlformats.org/officeDocument/2006/relationships" r:embed="rId4"/>
              <a:srcRect/>
              <a:tile tx="0" ty="0" sx="100000" sy="100000" flip="none" algn="tl"/>
            </a:blipFill>
            <a:ln w="9525">
              <a:solidFill>
                <a:srgbClr val="000000"/>
              </a:solidFill>
              <a:round/>
              <a:headEnd/>
              <a:tailEnd/>
            </a:ln>
          </xdr:spPr>
        </xdr:sp>
        <xdr:sp macro="" textlink="">
          <xdr:nvSpPr>
            <xdr:cNvPr id="2209123" name="Freeform 50"/>
            <xdr:cNvSpPr>
              <a:spLocks/>
            </xdr:cNvSpPr>
          </xdr:nvSpPr>
          <xdr:spPr bwMode="auto">
            <a:xfrm>
              <a:off x="2190012" y="2430995"/>
              <a:ext cx="1763854" cy="466773"/>
            </a:xfrm>
            <a:custGeom>
              <a:avLst/>
              <a:gdLst>
                <a:gd name="T0" fmla="*/ 2147483647 w 1564"/>
                <a:gd name="T1" fmla="*/ 2147483647 h 492"/>
                <a:gd name="T2" fmla="*/ 2147483647 w 1564"/>
                <a:gd name="T3" fmla="*/ 2147483647 h 492"/>
                <a:gd name="T4" fmla="*/ 2147483647 w 1564"/>
                <a:gd name="T5" fmla="*/ 0 h 492"/>
                <a:gd name="T6" fmla="*/ 0 w 1564"/>
                <a:gd name="T7" fmla="*/ 2147483647 h 492"/>
                <a:gd name="T8" fmla="*/ 2147483647 w 1564"/>
                <a:gd name="T9" fmla="*/ 2147483647 h 492"/>
                <a:gd name="T10" fmla="*/ 0 60000 65536"/>
                <a:gd name="T11" fmla="*/ 0 60000 65536"/>
                <a:gd name="T12" fmla="*/ 0 60000 65536"/>
                <a:gd name="T13" fmla="*/ 0 60000 65536"/>
                <a:gd name="T14" fmla="*/ 0 60000 65536"/>
                <a:gd name="T15" fmla="*/ 0 w 1564"/>
                <a:gd name="T16" fmla="*/ 0 h 492"/>
                <a:gd name="T17" fmla="*/ 1564 w 1564"/>
                <a:gd name="T18" fmla="*/ 492 h 492"/>
              </a:gdLst>
              <a:ahLst/>
              <a:cxnLst>
                <a:cxn ang="T10">
                  <a:pos x="T0" y="T1"/>
                </a:cxn>
                <a:cxn ang="T11">
                  <a:pos x="T2" y="T3"/>
                </a:cxn>
                <a:cxn ang="T12">
                  <a:pos x="T4" y="T5"/>
                </a:cxn>
                <a:cxn ang="T13">
                  <a:pos x="T6" y="T7"/>
                </a:cxn>
                <a:cxn ang="T14">
                  <a:pos x="T8" y="T9"/>
                </a:cxn>
              </a:cxnLst>
              <a:rect l="T15" t="T16" r="T17" b="T18"/>
              <a:pathLst>
                <a:path w="1564" h="492">
                  <a:moveTo>
                    <a:pt x="1526" y="492"/>
                  </a:moveTo>
                  <a:lnTo>
                    <a:pt x="1564" y="480"/>
                  </a:lnTo>
                  <a:lnTo>
                    <a:pt x="46" y="0"/>
                  </a:lnTo>
                  <a:lnTo>
                    <a:pt x="0" y="6"/>
                  </a:lnTo>
                  <a:lnTo>
                    <a:pt x="1526" y="492"/>
                  </a:lnTo>
                  <a:close/>
                </a:path>
              </a:pathLst>
            </a:custGeom>
            <a:solidFill>
              <a:srgbClr val="CC9900"/>
            </a:solidFill>
            <a:ln w="3175" cmpd="sng">
              <a:solidFill>
                <a:srgbClr val="000000"/>
              </a:solidFill>
              <a:round/>
              <a:headEnd/>
              <a:tailEnd/>
            </a:ln>
          </xdr:spPr>
        </xdr:sp>
        <xdr:sp macro="" textlink="">
          <xdr:nvSpPr>
            <xdr:cNvPr id="2209124" name="Freeform 52" descr="Eiche"/>
            <xdr:cNvSpPr>
              <a:spLocks/>
            </xdr:cNvSpPr>
          </xdr:nvSpPr>
          <xdr:spPr bwMode="auto">
            <a:xfrm>
              <a:off x="2200551" y="2688134"/>
              <a:ext cx="885310" cy="257318"/>
            </a:xfrm>
            <a:custGeom>
              <a:avLst/>
              <a:gdLst>
                <a:gd name="T0" fmla="*/ 2147483647 w 986"/>
                <a:gd name="T1" fmla="*/ 0 h 316"/>
                <a:gd name="T2" fmla="*/ 2147483647 w 986"/>
                <a:gd name="T3" fmla="*/ 2147483647 h 316"/>
                <a:gd name="T4" fmla="*/ 2147483647 w 986"/>
                <a:gd name="T5" fmla="*/ 2147483647 h 316"/>
                <a:gd name="T6" fmla="*/ 0 w 986"/>
                <a:gd name="T7" fmla="*/ 2147483647 h 316"/>
                <a:gd name="T8" fmla="*/ 0 w 986"/>
                <a:gd name="T9" fmla="*/ 2147483647 h 316"/>
                <a:gd name="T10" fmla="*/ 2147483647 w 986"/>
                <a:gd name="T11" fmla="*/ 2147483647 h 316"/>
                <a:gd name="T12" fmla="*/ 2147483647 w 986"/>
                <a:gd name="T13" fmla="*/ 2147483647 h 316"/>
                <a:gd name="T14" fmla="*/ 2147483647 w 986"/>
                <a:gd name="T15" fmla="*/ 0 h 316"/>
                <a:gd name="T16" fmla="*/ 0 60000 65536"/>
                <a:gd name="T17" fmla="*/ 0 60000 65536"/>
                <a:gd name="T18" fmla="*/ 0 60000 65536"/>
                <a:gd name="T19" fmla="*/ 0 60000 65536"/>
                <a:gd name="T20" fmla="*/ 0 60000 65536"/>
                <a:gd name="T21" fmla="*/ 0 60000 65536"/>
                <a:gd name="T22" fmla="*/ 0 60000 65536"/>
                <a:gd name="T23" fmla="*/ 0 60000 65536"/>
                <a:gd name="T24" fmla="*/ 0 w 986"/>
                <a:gd name="T25" fmla="*/ 0 h 316"/>
                <a:gd name="T26" fmla="*/ 986 w 986"/>
                <a:gd name="T27" fmla="*/ 316 h 31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986" h="316">
                  <a:moveTo>
                    <a:pt x="986" y="0"/>
                  </a:moveTo>
                  <a:cubicBezTo>
                    <a:pt x="975" y="5"/>
                    <a:pt x="971" y="6"/>
                    <a:pt x="959" y="9"/>
                  </a:cubicBezTo>
                  <a:cubicBezTo>
                    <a:pt x="950" y="12"/>
                    <a:pt x="931" y="16"/>
                    <a:pt x="931" y="16"/>
                  </a:cubicBezTo>
                  <a:lnTo>
                    <a:pt x="0" y="243"/>
                  </a:lnTo>
                  <a:lnTo>
                    <a:pt x="0" y="316"/>
                  </a:lnTo>
                  <a:lnTo>
                    <a:pt x="530" y="215"/>
                  </a:lnTo>
                  <a:lnTo>
                    <a:pt x="986" y="100"/>
                  </a:lnTo>
                  <a:lnTo>
                    <a:pt x="986" y="0"/>
                  </a:lnTo>
                  <a:close/>
                </a:path>
              </a:pathLst>
            </a:custGeom>
            <a:blipFill dpi="0" rotWithShape="0">
              <a:blip xmlns:r="http://schemas.openxmlformats.org/officeDocument/2006/relationships" r:embed="rId4"/>
              <a:srcRect/>
              <a:tile tx="0" ty="0" sx="100000" sy="100000" flip="none" algn="tl"/>
            </a:blipFill>
            <a:ln w="6350" cmpd="sng">
              <a:solidFill>
                <a:srgbClr val="000000"/>
              </a:solidFill>
              <a:round/>
              <a:headEnd/>
              <a:tailEnd/>
            </a:ln>
          </xdr:spPr>
        </xdr:sp>
        <xdr:sp macro="" textlink="">
          <xdr:nvSpPr>
            <xdr:cNvPr id="2209125" name="Freeform 53"/>
            <xdr:cNvSpPr>
              <a:spLocks/>
            </xdr:cNvSpPr>
          </xdr:nvSpPr>
          <xdr:spPr bwMode="auto">
            <a:xfrm>
              <a:off x="2158393" y="2669240"/>
              <a:ext cx="938007" cy="209453"/>
            </a:xfrm>
            <a:custGeom>
              <a:avLst/>
              <a:gdLst>
                <a:gd name="T0" fmla="*/ 0 w 828"/>
                <a:gd name="T1" fmla="*/ 2147483647 h 224"/>
                <a:gd name="T2" fmla="*/ 2147483647 w 828"/>
                <a:gd name="T3" fmla="*/ 2147483647 h 224"/>
                <a:gd name="T4" fmla="*/ 2147483647 w 828"/>
                <a:gd name="T5" fmla="*/ 2147483647 h 224"/>
                <a:gd name="T6" fmla="*/ 2147483647 w 828"/>
                <a:gd name="T7" fmla="*/ 0 h 224"/>
                <a:gd name="T8" fmla="*/ 0 w 828"/>
                <a:gd name="T9" fmla="*/ 2147483647 h 224"/>
                <a:gd name="T10" fmla="*/ 0 60000 65536"/>
                <a:gd name="T11" fmla="*/ 0 60000 65536"/>
                <a:gd name="T12" fmla="*/ 0 60000 65536"/>
                <a:gd name="T13" fmla="*/ 0 60000 65536"/>
                <a:gd name="T14" fmla="*/ 0 60000 65536"/>
                <a:gd name="T15" fmla="*/ 0 w 828"/>
                <a:gd name="T16" fmla="*/ 0 h 224"/>
                <a:gd name="T17" fmla="*/ 828 w 828"/>
                <a:gd name="T18" fmla="*/ 224 h 224"/>
              </a:gdLst>
              <a:ahLst/>
              <a:cxnLst>
                <a:cxn ang="T10">
                  <a:pos x="T0" y="T1"/>
                </a:cxn>
                <a:cxn ang="T11">
                  <a:pos x="T2" y="T3"/>
                </a:cxn>
                <a:cxn ang="T12">
                  <a:pos x="T4" y="T5"/>
                </a:cxn>
                <a:cxn ang="T13">
                  <a:pos x="T6" y="T7"/>
                </a:cxn>
                <a:cxn ang="T14">
                  <a:pos x="T8" y="T9"/>
                </a:cxn>
              </a:cxnLst>
              <a:rect l="T15" t="T16" r="T17" b="T18"/>
              <a:pathLst>
                <a:path w="828" h="224">
                  <a:moveTo>
                    <a:pt x="0" y="214"/>
                  </a:moveTo>
                  <a:lnTo>
                    <a:pt x="32" y="224"/>
                  </a:lnTo>
                  <a:lnTo>
                    <a:pt x="828" y="16"/>
                  </a:lnTo>
                  <a:lnTo>
                    <a:pt x="782" y="0"/>
                  </a:lnTo>
                  <a:lnTo>
                    <a:pt x="0" y="214"/>
                  </a:lnTo>
                  <a:close/>
                </a:path>
              </a:pathLst>
            </a:custGeom>
            <a:solidFill>
              <a:srgbClr val="CC9900"/>
            </a:solidFill>
            <a:ln w="3175" cmpd="sng">
              <a:solidFill>
                <a:srgbClr val="000000"/>
              </a:solidFill>
              <a:round/>
              <a:headEnd/>
              <a:tailEnd/>
            </a:ln>
          </xdr:spPr>
        </xdr:sp>
        <xdr:sp macro="" textlink="">
          <xdr:nvSpPr>
            <xdr:cNvPr id="2209126" name="Freeform 54"/>
            <xdr:cNvSpPr>
              <a:spLocks/>
            </xdr:cNvSpPr>
          </xdr:nvSpPr>
          <xdr:spPr bwMode="auto">
            <a:xfrm>
              <a:off x="2158393" y="2869157"/>
              <a:ext cx="31618" cy="76296"/>
            </a:xfrm>
            <a:custGeom>
              <a:avLst/>
              <a:gdLst>
                <a:gd name="T0" fmla="*/ 2147483647 w 38"/>
                <a:gd name="T1" fmla="*/ 2147483647 h 85"/>
                <a:gd name="T2" fmla="*/ 0 w 38"/>
                <a:gd name="T3" fmla="*/ 0 h 85"/>
                <a:gd name="T4" fmla="*/ 0 w 38"/>
                <a:gd name="T5" fmla="*/ 2147483647 h 85"/>
                <a:gd name="T6" fmla="*/ 2147483647 w 38"/>
                <a:gd name="T7" fmla="*/ 2147483647 h 85"/>
                <a:gd name="T8" fmla="*/ 0 60000 65536"/>
                <a:gd name="T9" fmla="*/ 0 60000 65536"/>
                <a:gd name="T10" fmla="*/ 0 60000 65536"/>
                <a:gd name="T11" fmla="*/ 0 60000 65536"/>
                <a:gd name="T12" fmla="*/ 0 w 38"/>
                <a:gd name="T13" fmla="*/ 0 h 85"/>
                <a:gd name="T14" fmla="*/ 38 w 38"/>
                <a:gd name="T15" fmla="*/ 85 h 85"/>
              </a:gdLst>
              <a:ahLst/>
              <a:cxnLst>
                <a:cxn ang="T8">
                  <a:pos x="T0" y="T1"/>
                </a:cxn>
                <a:cxn ang="T9">
                  <a:pos x="T2" y="T3"/>
                </a:cxn>
                <a:cxn ang="T10">
                  <a:pos x="T4" y="T5"/>
                </a:cxn>
                <a:cxn ang="T11">
                  <a:pos x="T6" y="T7"/>
                </a:cxn>
              </a:cxnLst>
              <a:rect l="T12" t="T13" r="T14" b="T15"/>
              <a:pathLst>
                <a:path w="38" h="85">
                  <a:moveTo>
                    <a:pt x="38" y="10"/>
                  </a:moveTo>
                  <a:lnTo>
                    <a:pt x="0" y="0"/>
                  </a:lnTo>
                  <a:lnTo>
                    <a:pt x="0" y="73"/>
                  </a:lnTo>
                  <a:lnTo>
                    <a:pt x="35" y="85"/>
                  </a:lnTo>
                </a:path>
              </a:pathLst>
            </a:custGeom>
            <a:solidFill>
              <a:srgbClr val="CCCC00"/>
            </a:solidFill>
            <a:ln w="3175" cmpd="sng">
              <a:solidFill>
                <a:srgbClr val="000000"/>
              </a:solidFill>
              <a:round/>
              <a:headEnd/>
              <a:tailEnd/>
            </a:ln>
          </xdr:spPr>
        </xdr:sp>
        <xdr:sp macro="" textlink="">
          <xdr:nvSpPr>
            <xdr:cNvPr id="2209127" name="Freeform 55" descr="Eiche"/>
            <xdr:cNvSpPr>
              <a:spLocks/>
            </xdr:cNvSpPr>
          </xdr:nvSpPr>
          <xdr:spPr bwMode="auto">
            <a:xfrm>
              <a:off x="3149097" y="2497754"/>
              <a:ext cx="794229" cy="209454"/>
            </a:xfrm>
            <a:custGeom>
              <a:avLst/>
              <a:gdLst>
                <a:gd name="T0" fmla="*/ 0 w 709"/>
                <a:gd name="T1" fmla="*/ 2147483647 h 217"/>
                <a:gd name="T2" fmla="*/ 2147483647 w 709"/>
                <a:gd name="T3" fmla="*/ 0 h 217"/>
                <a:gd name="T4" fmla="*/ 2147483647 w 709"/>
                <a:gd name="T5" fmla="*/ 2147483647 h 217"/>
                <a:gd name="T6" fmla="*/ 2147483647 w 709"/>
                <a:gd name="T7" fmla="*/ 2147483647 h 217"/>
                <a:gd name="T8" fmla="*/ 2147483647 w 709"/>
                <a:gd name="T9" fmla="*/ 2147483647 h 217"/>
                <a:gd name="T10" fmla="*/ 0 w 709"/>
                <a:gd name="T11" fmla="*/ 2147483647 h 217"/>
                <a:gd name="T12" fmla="*/ 0 60000 65536"/>
                <a:gd name="T13" fmla="*/ 0 60000 65536"/>
                <a:gd name="T14" fmla="*/ 0 60000 65536"/>
                <a:gd name="T15" fmla="*/ 0 60000 65536"/>
                <a:gd name="T16" fmla="*/ 0 60000 65536"/>
                <a:gd name="T17" fmla="*/ 0 60000 65536"/>
                <a:gd name="T18" fmla="*/ 0 w 709"/>
                <a:gd name="T19" fmla="*/ 0 h 217"/>
                <a:gd name="T20" fmla="*/ 709 w 709"/>
                <a:gd name="T21" fmla="*/ 217 h 217"/>
              </a:gdLst>
              <a:ahLst/>
              <a:cxnLst>
                <a:cxn ang="T12">
                  <a:pos x="T0" y="T1"/>
                </a:cxn>
                <a:cxn ang="T13">
                  <a:pos x="T2" y="T3"/>
                </a:cxn>
                <a:cxn ang="T14">
                  <a:pos x="T4" y="T5"/>
                </a:cxn>
                <a:cxn ang="T15">
                  <a:pos x="T6" y="T7"/>
                </a:cxn>
                <a:cxn ang="T16">
                  <a:pos x="T8" y="T9"/>
                </a:cxn>
                <a:cxn ang="T17">
                  <a:pos x="T10" y="T11"/>
                </a:cxn>
              </a:cxnLst>
              <a:rect l="T18" t="T19" r="T20" b="T21"/>
              <a:pathLst>
                <a:path w="709" h="217">
                  <a:moveTo>
                    <a:pt x="0" y="185"/>
                  </a:moveTo>
                  <a:lnTo>
                    <a:pt x="709" y="0"/>
                  </a:lnTo>
                  <a:lnTo>
                    <a:pt x="709" y="39"/>
                  </a:lnTo>
                  <a:lnTo>
                    <a:pt x="301" y="174"/>
                  </a:lnTo>
                  <a:lnTo>
                    <a:pt x="102" y="217"/>
                  </a:lnTo>
                  <a:lnTo>
                    <a:pt x="0" y="185"/>
                  </a:lnTo>
                  <a:close/>
                </a:path>
              </a:pathLst>
            </a:custGeom>
            <a:blipFill dpi="0" rotWithShape="0">
              <a:blip xmlns:r="http://schemas.openxmlformats.org/officeDocument/2006/relationships" r:embed="rId4"/>
              <a:srcRect/>
              <a:tile tx="0" ty="0" sx="100000" sy="100000" flip="none" algn="tl"/>
            </a:blipFill>
            <a:ln w="3175" cmpd="sng">
              <a:solidFill>
                <a:srgbClr val="000000"/>
              </a:solidFill>
              <a:round/>
              <a:headEnd/>
              <a:tailEnd/>
            </a:ln>
          </xdr:spPr>
        </xdr:sp>
        <xdr:sp macro="" textlink="">
          <xdr:nvSpPr>
            <xdr:cNvPr id="2209128" name="Freeform 56"/>
            <xdr:cNvSpPr>
              <a:spLocks/>
            </xdr:cNvSpPr>
          </xdr:nvSpPr>
          <xdr:spPr bwMode="auto">
            <a:xfrm>
              <a:off x="3085861" y="2497754"/>
              <a:ext cx="857466" cy="180844"/>
            </a:xfrm>
            <a:custGeom>
              <a:avLst/>
              <a:gdLst>
                <a:gd name="T0" fmla="*/ 0 w 762"/>
                <a:gd name="T1" fmla="*/ 2147483647 h 188"/>
                <a:gd name="T2" fmla="*/ 2147483647 w 762"/>
                <a:gd name="T3" fmla="*/ 2147483647 h 188"/>
                <a:gd name="T4" fmla="*/ 2147483647 w 762"/>
                <a:gd name="T5" fmla="*/ 2147483647 h 188"/>
                <a:gd name="T6" fmla="*/ 2147483647 w 762"/>
                <a:gd name="T7" fmla="*/ 0 h 188"/>
                <a:gd name="T8" fmla="*/ 0 w 762"/>
                <a:gd name="T9" fmla="*/ 2147483647 h 188"/>
                <a:gd name="T10" fmla="*/ 0 60000 65536"/>
                <a:gd name="T11" fmla="*/ 0 60000 65536"/>
                <a:gd name="T12" fmla="*/ 0 60000 65536"/>
                <a:gd name="T13" fmla="*/ 0 60000 65536"/>
                <a:gd name="T14" fmla="*/ 0 60000 65536"/>
                <a:gd name="T15" fmla="*/ 0 w 762"/>
                <a:gd name="T16" fmla="*/ 0 h 188"/>
                <a:gd name="T17" fmla="*/ 762 w 762"/>
                <a:gd name="T18" fmla="*/ 188 h 188"/>
              </a:gdLst>
              <a:ahLst/>
              <a:cxnLst>
                <a:cxn ang="T10">
                  <a:pos x="T0" y="T1"/>
                </a:cxn>
                <a:cxn ang="T11">
                  <a:pos x="T2" y="T3"/>
                </a:cxn>
                <a:cxn ang="T12">
                  <a:pos x="T4" y="T5"/>
                </a:cxn>
                <a:cxn ang="T13">
                  <a:pos x="T6" y="T7"/>
                </a:cxn>
                <a:cxn ang="T14">
                  <a:pos x="T8" y="T9"/>
                </a:cxn>
              </a:cxnLst>
              <a:rect l="T15" t="T16" r="T17" b="T18"/>
              <a:pathLst>
                <a:path w="762" h="188">
                  <a:moveTo>
                    <a:pt x="0" y="175"/>
                  </a:moveTo>
                  <a:lnTo>
                    <a:pt x="48" y="188"/>
                  </a:lnTo>
                  <a:lnTo>
                    <a:pt x="762" y="8"/>
                  </a:lnTo>
                  <a:lnTo>
                    <a:pt x="734" y="0"/>
                  </a:lnTo>
                  <a:lnTo>
                    <a:pt x="0" y="175"/>
                  </a:lnTo>
                  <a:close/>
                </a:path>
              </a:pathLst>
            </a:custGeom>
            <a:solidFill>
              <a:srgbClr val="CC9900"/>
            </a:solidFill>
            <a:ln w="3175" cmpd="sng">
              <a:solidFill>
                <a:srgbClr val="000000"/>
              </a:solidFill>
              <a:round/>
              <a:headEnd/>
              <a:tailEnd/>
            </a:ln>
          </xdr:spPr>
        </xdr:sp>
        <xdr:sp macro="" textlink="">
          <xdr:nvSpPr>
            <xdr:cNvPr id="110" name="Oval 57"/>
            <xdr:cNvSpPr>
              <a:spLocks noChangeArrowheads="1"/>
            </xdr:cNvSpPr>
          </xdr:nvSpPr>
          <xdr:spPr bwMode="auto">
            <a:xfrm>
              <a:off x="2836584" y="2601685"/>
              <a:ext cx="466409" cy="152235"/>
            </a:xfrm>
            <a:prstGeom prst="ellipse">
              <a:avLst/>
            </a:prstGeom>
            <a:gradFill rotWithShape="0">
              <a:gsLst>
                <a:gs pos="0">
                  <a:srgbClr val="FF0000"/>
                </a:gs>
                <a:gs pos="100000">
                  <a:srgbClr val="FFCC99"/>
                </a:gs>
              </a:gsLst>
              <a:path path="shape">
                <a:fillToRect l="50000" t="50000" r="50000" b="50000"/>
              </a:path>
            </a:gradFill>
            <a:ln w="12700">
              <a:solidFill>
                <a:schemeClr val="bg2"/>
              </a:solidFill>
              <a:round/>
              <a:headEnd/>
              <a:tailEnd/>
            </a:ln>
            <a:effectLst>
              <a:outerShdw blurRad="50800" dist="38100" dir="2700000" algn="tl" rotWithShape="0">
                <a:prstClr val="black">
                  <a:alpha val="40000"/>
                </a:prstClr>
              </a:outerShdw>
            </a:effectLst>
          </xdr:spPr>
          <xdr:txBody>
            <a:bodyPr wrap="square" anchor="ctr"/>
            <a:lstStyle/>
            <a:p>
              <a:endParaRPr lang="fr-CH"/>
            </a:p>
          </xdr:txBody>
        </xdr:sp>
        <xdr:sp macro="" textlink="">
          <xdr:nvSpPr>
            <xdr:cNvPr id="2209130" name="Line 59"/>
            <xdr:cNvSpPr>
              <a:spLocks noChangeShapeType="1"/>
            </xdr:cNvSpPr>
          </xdr:nvSpPr>
          <xdr:spPr bwMode="auto">
            <a:xfrm rot="2103851" flipV="1">
              <a:off x="1831672" y="3326393"/>
              <a:ext cx="252946" cy="85833"/>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2209131" name="Line 60"/>
            <xdr:cNvSpPr>
              <a:spLocks noChangeShapeType="1"/>
            </xdr:cNvSpPr>
          </xdr:nvSpPr>
          <xdr:spPr bwMode="auto">
            <a:xfrm rot="2103851" flipV="1">
              <a:off x="1873830" y="3193055"/>
              <a:ext cx="10539" cy="161949"/>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32" name="Line 61"/>
            <xdr:cNvSpPr>
              <a:spLocks noChangeShapeType="1"/>
            </xdr:cNvSpPr>
          </xdr:nvSpPr>
          <xdr:spPr bwMode="auto">
            <a:xfrm rot="2103851" flipV="1">
              <a:off x="2126775" y="3259814"/>
              <a:ext cx="0" cy="161949"/>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33" name="Freeform 62"/>
            <xdr:cNvSpPr>
              <a:spLocks/>
            </xdr:cNvSpPr>
          </xdr:nvSpPr>
          <xdr:spPr bwMode="auto">
            <a:xfrm rot="2103851">
              <a:off x="1947605" y="3145550"/>
              <a:ext cx="252946" cy="152412"/>
            </a:xfrm>
            <a:custGeom>
              <a:avLst/>
              <a:gdLst>
                <a:gd name="T0" fmla="*/ 0 w 280"/>
                <a:gd name="T1" fmla="*/ 2147483647 h 184"/>
                <a:gd name="T2" fmla="*/ 2147483647 w 280"/>
                <a:gd name="T3" fmla="*/ 0 h 184"/>
                <a:gd name="T4" fmla="*/ 2147483647 w 280"/>
                <a:gd name="T5" fmla="*/ 2147483647 h 184"/>
                <a:gd name="T6" fmla="*/ 0 w 280"/>
                <a:gd name="T7" fmla="*/ 2147483647 h 184"/>
                <a:gd name="T8" fmla="*/ 0 60000 65536"/>
                <a:gd name="T9" fmla="*/ 0 60000 65536"/>
                <a:gd name="T10" fmla="*/ 0 60000 65536"/>
                <a:gd name="T11" fmla="*/ 0 60000 65536"/>
                <a:gd name="T12" fmla="*/ 0 w 280"/>
                <a:gd name="T13" fmla="*/ 0 h 184"/>
                <a:gd name="T14" fmla="*/ 280 w 280"/>
                <a:gd name="T15" fmla="*/ 184 h 184"/>
              </a:gdLst>
              <a:ahLst/>
              <a:cxnLst>
                <a:cxn ang="T8">
                  <a:pos x="T0" y="T1"/>
                </a:cxn>
                <a:cxn ang="T9">
                  <a:pos x="T2" y="T3"/>
                </a:cxn>
                <a:cxn ang="T10">
                  <a:pos x="T4" y="T5"/>
                </a:cxn>
                <a:cxn ang="T11">
                  <a:pos x="T6" y="T7"/>
                </a:cxn>
              </a:cxnLst>
              <a:rect l="T12" t="T13" r="T14" b="T15"/>
              <a:pathLst>
                <a:path w="280" h="184">
                  <a:moveTo>
                    <a:pt x="0" y="184"/>
                  </a:moveTo>
                  <a:lnTo>
                    <a:pt x="136" y="0"/>
                  </a:lnTo>
                  <a:lnTo>
                    <a:pt x="280" y="100"/>
                  </a:lnTo>
                  <a:lnTo>
                    <a:pt x="0" y="184"/>
                  </a:lnTo>
                  <a:close/>
                </a:path>
              </a:pathLst>
            </a:custGeom>
            <a:noFill/>
            <a:ln w="1905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34" name="Line 65"/>
            <xdr:cNvSpPr>
              <a:spLocks noChangeShapeType="1"/>
            </xdr:cNvSpPr>
          </xdr:nvSpPr>
          <xdr:spPr bwMode="auto">
            <a:xfrm flipV="1">
              <a:off x="2116236" y="2974064"/>
              <a:ext cx="115933" cy="181024"/>
            </a:xfrm>
            <a:prstGeom prst="line">
              <a:avLst/>
            </a:prstGeom>
            <a:noFill/>
            <a:ln w="28575">
              <a:solidFill>
                <a:srgbClr val="6666FF"/>
              </a:solidFill>
              <a:round/>
              <a:headEnd/>
              <a:tailEnd/>
            </a:ln>
            <a:extLst>
              <a:ext uri="{909E8E84-426E-40DD-AFC4-6F175D3DCCD1}">
                <a14:hiddenFill xmlns:a14="http://schemas.microsoft.com/office/drawing/2010/main">
                  <a:noFill/>
                </a14:hiddenFill>
              </a:ext>
            </a:extLst>
          </xdr:spPr>
        </xdr:sp>
        <xdr:sp macro="" textlink="">
          <xdr:nvSpPr>
            <xdr:cNvPr id="2209135" name="Line 66"/>
            <xdr:cNvSpPr>
              <a:spLocks noChangeShapeType="1"/>
            </xdr:cNvSpPr>
          </xdr:nvSpPr>
          <xdr:spPr bwMode="auto">
            <a:xfrm>
              <a:off x="3911708" y="2564334"/>
              <a:ext cx="73776" cy="85833"/>
            </a:xfrm>
            <a:prstGeom prst="line">
              <a:avLst/>
            </a:prstGeom>
            <a:noFill/>
            <a:ln w="28575">
              <a:solidFill>
                <a:srgbClr val="6666FF"/>
              </a:solidFill>
              <a:round/>
              <a:headEnd/>
              <a:tailEnd/>
            </a:ln>
            <a:extLst>
              <a:ext uri="{909E8E84-426E-40DD-AFC4-6F175D3DCCD1}">
                <a14:hiddenFill xmlns:a14="http://schemas.microsoft.com/office/drawing/2010/main">
                  <a:noFill/>
                </a14:hiddenFill>
              </a:ext>
            </a:extLst>
          </xdr:spPr>
        </xdr:sp>
        <xdr:sp macro="" textlink="">
          <xdr:nvSpPr>
            <xdr:cNvPr id="2209136" name="Line 6"/>
            <xdr:cNvSpPr>
              <a:spLocks noChangeShapeType="1"/>
            </xdr:cNvSpPr>
          </xdr:nvSpPr>
          <xdr:spPr bwMode="auto">
            <a:xfrm flipV="1">
              <a:off x="5008704" y="2573871"/>
              <a:ext cx="0" cy="19147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118" name="Text Box 7"/>
            <xdr:cNvSpPr txBox="1">
              <a:spLocks noChangeArrowheads="1"/>
            </xdr:cNvSpPr>
          </xdr:nvSpPr>
          <xdr:spPr bwMode="auto">
            <a:xfrm>
              <a:off x="3360104" y="4057435"/>
              <a:ext cx="257001" cy="19029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a</a:t>
              </a:r>
              <a:endParaRPr lang="de-CH" sz="1050" b="1" kern="1200" baseline="-25000">
                <a:solidFill>
                  <a:schemeClr val="tx1"/>
                </a:solidFill>
                <a:latin typeface="Arial" charset="0"/>
                <a:ea typeface="+mn-ea"/>
                <a:cs typeface="+mn-cs"/>
              </a:endParaRPr>
            </a:p>
          </xdr:txBody>
        </xdr:sp>
        <xdr:sp macro="" textlink="">
          <xdr:nvSpPr>
            <xdr:cNvPr id="119" name="Text Box 9"/>
            <xdr:cNvSpPr txBox="1">
              <a:spLocks noChangeArrowheads="1"/>
            </xdr:cNvSpPr>
          </xdr:nvSpPr>
          <xdr:spPr bwMode="auto">
            <a:xfrm rot="741265">
              <a:off x="4264366" y="2335272"/>
              <a:ext cx="571113" cy="228353"/>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900" b="1">
                  <a:latin typeface="Arial" charset="0"/>
                </a:rPr>
                <a:t>200 cm</a:t>
              </a:r>
              <a:endParaRPr lang="de-CH" sz="900" b="1">
                <a:latin typeface="Arial" charset="0"/>
              </a:endParaRPr>
            </a:p>
          </xdr:txBody>
        </xdr:sp>
        <xdr:sp macro="" textlink="">
          <xdr:nvSpPr>
            <xdr:cNvPr id="120" name="Text Box 12"/>
            <xdr:cNvSpPr txBox="1">
              <a:spLocks noChangeArrowheads="1"/>
            </xdr:cNvSpPr>
          </xdr:nvSpPr>
          <xdr:spPr bwMode="auto">
            <a:xfrm>
              <a:off x="3969291" y="3695876"/>
              <a:ext cx="304593" cy="123691"/>
            </a:xfrm>
            <a:prstGeom prst="rect">
              <a:avLst/>
            </a:prstGeom>
            <a:noFill/>
            <a:ln w="9525">
              <a:noFill/>
              <a:miter lim="800000"/>
              <a:headEnd/>
              <a:tailEnd/>
            </a:ln>
            <a:effectLst/>
          </xdr:spPr>
          <xdr:txBody>
            <a:bodyPr wrap="square" lIns="0" tIns="0" rIns="0" bIns="0">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900">
                  <a:latin typeface="Arial" charset="0"/>
                </a:rPr>
                <a:t>30</a:t>
              </a:r>
              <a:r>
                <a:rPr lang="fr-CH" sz="900" baseline="30000">
                  <a:latin typeface="Arial" charset="0"/>
                </a:rPr>
                <a:t>0</a:t>
              </a:r>
              <a:endParaRPr lang="de-CH" sz="900" baseline="30000">
                <a:latin typeface="Arial" charset="0"/>
              </a:endParaRPr>
            </a:p>
          </xdr:txBody>
        </xdr:sp>
        <xdr:sp macro="" textlink="">
          <xdr:nvSpPr>
            <xdr:cNvPr id="2209140" name="Freeform 51"/>
            <xdr:cNvSpPr>
              <a:spLocks/>
            </xdr:cNvSpPr>
          </xdr:nvSpPr>
          <xdr:spPr bwMode="auto">
            <a:xfrm>
              <a:off x="3911708" y="2888231"/>
              <a:ext cx="42158" cy="76296"/>
            </a:xfrm>
            <a:custGeom>
              <a:avLst/>
              <a:gdLst>
                <a:gd name="T0" fmla="*/ 2147483647 w 42"/>
                <a:gd name="T1" fmla="*/ 0 h 76"/>
                <a:gd name="T2" fmla="*/ 2147483647 w 42"/>
                <a:gd name="T3" fmla="*/ 2147483647 h 76"/>
                <a:gd name="T4" fmla="*/ 2147483647 w 42"/>
                <a:gd name="T5" fmla="*/ 2147483647 h 76"/>
                <a:gd name="T6" fmla="*/ 0 w 42"/>
                <a:gd name="T7" fmla="*/ 2147483647 h 76"/>
                <a:gd name="T8" fmla="*/ 2147483647 w 42"/>
                <a:gd name="T9" fmla="*/ 0 h 76"/>
                <a:gd name="T10" fmla="*/ 0 60000 65536"/>
                <a:gd name="T11" fmla="*/ 0 60000 65536"/>
                <a:gd name="T12" fmla="*/ 0 60000 65536"/>
                <a:gd name="T13" fmla="*/ 0 60000 65536"/>
                <a:gd name="T14" fmla="*/ 0 60000 65536"/>
                <a:gd name="T15" fmla="*/ 0 w 42"/>
                <a:gd name="T16" fmla="*/ 0 h 76"/>
                <a:gd name="T17" fmla="*/ 42 w 42"/>
                <a:gd name="T18" fmla="*/ 76 h 76"/>
              </a:gdLst>
              <a:ahLst/>
              <a:cxnLst>
                <a:cxn ang="T10">
                  <a:pos x="T0" y="T1"/>
                </a:cxn>
                <a:cxn ang="T11">
                  <a:pos x="T2" y="T3"/>
                </a:cxn>
                <a:cxn ang="T12">
                  <a:pos x="T4" y="T5"/>
                </a:cxn>
                <a:cxn ang="T13">
                  <a:pos x="T6" y="T7"/>
                </a:cxn>
                <a:cxn ang="T14">
                  <a:pos x="T8" y="T9"/>
                </a:cxn>
              </a:cxnLst>
              <a:rect l="T15" t="T16" r="T17" b="T18"/>
              <a:pathLst>
                <a:path w="42" h="76">
                  <a:moveTo>
                    <a:pt x="40" y="0"/>
                  </a:moveTo>
                  <a:lnTo>
                    <a:pt x="42" y="64"/>
                  </a:lnTo>
                  <a:lnTo>
                    <a:pt x="4" y="76"/>
                  </a:lnTo>
                  <a:lnTo>
                    <a:pt x="0" y="14"/>
                  </a:lnTo>
                  <a:lnTo>
                    <a:pt x="40" y="0"/>
                  </a:lnTo>
                  <a:close/>
                </a:path>
              </a:pathLst>
            </a:custGeom>
            <a:solidFill>
              <a:srgbClr val="CCCC00"/>
            </a:solidFill>
            <a:ln w="3175" cmpd="sng">
              <a:solidFill>
                <a:srgbClr val="000000"/>
              </a:solidFill>
              <a:round/>
              <a:headEnd/>
              <a:tailEnd/>
            </a:ln>
          </xdr:spPr>
        </xdr:sp>
        <xdr:sp macro="" textlink="">
          <xdr:nvSpPr>
            <xdr:cNvPr id="2209141" name="Freeform 47"/>
            <xdr:cNvSpPr>
              <a:spLocks/>
            </xdr:cNvSpPr>
          </xdr:nvSpPr>
          <xdr:spPr bwMode="auto">
            <a:xfrm rot="19269367" flipH="1">
              <a:off x="3901169" y="3145550"/>
              <a:ext cx="284564" cy="152412"/>
            </a:xfrm>
            <a:custGeom>
              <a:avLst/>
              <a:gdLst>
                <a:gd name="T0" fmla="*/ 0 w 280"/>
                <a:gd name="T1" fmla="*/ 2147483647 h 184"/>
                <a:gd name="T2" fmla="*/ 2147483647 w 280"/>
                <a:gd name="T3" fmla="*/ 0 h 184"/>
                <a:gd name="T4" fmla="*/ 2147483647 w 280"/>
                <a:gd name="T5" fmla="*/ 2147483647 h 184"/>
                <a:gd name="T6" fmla="*/ 0 w 280"/>
                <a:gd name="T7" fmla="*/ 2147483647 h 184"/>
                <a:gd name="T8" fmla="*/ 0 60000 65536"/>
                <a:gd name="T9" fmla="*/ 0 60000 65536"/>
                <a:gd name="T10" fmla="*/ 0 60000 65536"/>
                <a:gd name="T11" fmla="*/ 0 60000 65536"/>
                <a:gd name="T12" fmla="*/ 0 w 280"/>
                <a:gd name="T13" fmla="*/ 0 h 184"/>
                <a:gd name="T14" fmla="*/ 280 w 280"/>
                <a:gd name="T15" fmla="*/ 184 h 184"/>
              </a:gdLst>
              <a:ahLst/>
              <a:cxnLst>
                <a:cxn ang="T8">
                  <a:pos x="T0" y="T1"/>
                </a:cxn>
                <a:cxn ang="T9">
                  <a:pos x="T2" y="T3"/>
                </a:cxn>
                <a:cxn ang="T10">
                  <a:pos x="T4" y="T5"/>
                </a:cxn>
                <a:cxn ang="T11">
                  <a:pos x="T6" y="T7"/>
                </a:cxn>
              </a:cxnLst>
              <a:rect l="T12" t="T13" r="T14" b="T15"/>
              <a:pathLst>
                <a:path w="280" h="184">
                  <a:moveTo>
                    <a:pt x="0" y="184"/>
                  </a:moveTo>
                  <a:lnTo>
                    <a:pt x="136" y="0"/>
                  </a:lnTo>
                  <a:lnTo>
                    <a:pt x="280" y="100"/>
                  </a:lnTo>
                  <a:lnTo>
                    <a:pt x="0" y="184"/>
                  </a:lnTo>
                  <a:close/>
                </a:path>
              </a:pathLst>
            </a:custGeom>
            <a:noFill/>
            <a:ln w="19050" cmpd="sng">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9142" name="Line 64"/>
            <xdr:cNvSpPr>
              <a:spLocks noChangeShapeType="1"/>
            </xdr:cNvSpPr>
          </xdr:nvSpPr>
          <xdr:spPr bwMode="auto">
            <a:xfrm rot="535783">
              <a:off x="3890629" y="3002496"/>
              <a:ext cx="126473" cy="161949"/>
            </a:xfrm>
            <a:prstGeom prst="line">
              <a:avLst/>
            </a:prstGeom>
            <a:noFill/>
            <a:ln w="28575">
              <a:solidFill>
                <a:srgbClr val="6666FF"/>
              </a:solidFill>
              <a:round/>
              <a:headEnd/>
              <a:tailEnd/>
            </a:ln>
            <a:extLst>
              <a:ext uri="{909E8E84-426E-40DD-AFC4-6F175D3DCCD1}">
                <a14:hiddenFill xmlns:a14="http://schemas.microsoft.com/office/drawing/2010/main">
                  <a:noFill/>
                </a14:hiddenFill>
              </a:ext>
            </a:extLst>
          </xdr:spPr>
        </xdr:sp>
        <xdr:sp macro="" textlink="">
          <xdr:nvSpPr>
            <xdr:cNvPr id="2209143" name="Line 23"/>
            <xdr:cNvSpPr>
              <a:spLocks noChangeShapeType="1"/>
            </xdr:cNvSpPr>
          </xdr:nvSpPr>
          <xdr:spPr bwMode="auto">
            <a:xfrm flipH="1">
              <a:off x="3932787" y="2897768"/>
              <a:ext cx="10539" cy="136235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44" name="Line 67"/>
            <xdr:cNvSpPr>
              <a:spLocks noChangeShapeType="1"/>
            </xdr:cNvSpPr>
          </xdr:nvSpPr>
          <xdr:spPr bwMode="auto">
            <a:xfrm flipH="1" flipV="1">
              <a:off x="1589266" y="3221666"/>
              <a:ext cx="242406" cy="10472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45" name="Line 68"/>
            <xdr:cNvSpPr>
              <a:spLocks noChangeShapeType="1"/>
            </xdr:cNvSpPr>
          </xdr:nvSpPr>
          <xdr:spPr bwMode="auto">
            <a:xfrm flipH="1" flipV="1">
              <a:off x="1884369" y="2812115"/>
              <a:ext cx="368879" cy="15241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46" name="Line 69"/>
            <xdr:cNvSpPr>
              <a:spLocks noChangeShapeType="1"/>
            </xdr:cNvSpPr>
          </xdr:nvSpPr>
          <xdr:spPr bwMode="auto">
            <a:xfrm flipH="1">
              <a:off x="1610344" y="2812115"/>
              <a:ext cx="284564" cy="419088"/>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28" name="Text Box 5"/>
            <xdr:cNvSpPr txBox="1">
              <a:spLocks noChangeArrowheads="1"/>
            </xdr:cNvSpPr>
          </xdr:nvSpPr>
          <xdr:spPr bwMode="auto">
            <a:xfrm>
              <a:off x="2132212" y="3553156"/>
              <a:ext cx="504483" cy="19029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 </a:t>
              </a:r>
              <a:r>
                <a:rPr lang="fr-CH" sz="1050" b="1">
                  <a:latin typeface="Arial" charset="0"/>
                </a:rPr>
                <a:t>= ?</a:t>
              </a:r>
              <a:endParaRPr lang="de-CH" sz="1050" b="1">
                <a:latin typeface="Arial" charset="0"/>
              </a:endParaRPr>
            </a:p>
          </xdr:txBody>
        </xdr:sp>
        <xdr:sp macro="" textlink="">
          <xdr:nvSpPr>
            <xdr:cNvPr id="129" name="Text Box 70"/>
            <xdr:cNvSpPr txBox="1">
              <a:spLocks noChangeArrowheads="1"/>
            </xdr:cNvSpPr>
          </xdr:nvSpPr>
          <xdr:spPr bwMode="auto">
            <a:xfrm>
              <a:off x="1256506" y="2858582"/>
              <a:ext cx="456890" cy="18077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L = ?</a:t>
              </a:r>
              <a:endParaRPr lang="de-CH" sz="1050" b="1" kern="1200">
                <a:solidFill>
                  <a:schemeClr val="tx1"/>
                </a:solidFill>
                <a:latin typeface="Arial" charset="0"/>
                <a:ea typeface="+mn-ea"/>
                <a:cs typeface="+mn-cs"/>
              </a:endParaRPr>
            </a:p>
          </xdr:txBody>
        </xdr:sp>
        <xdr:sp macro="" textlink="">
          <xdr:nvSpPr>
            <xdr:cNvPr id="2209149" name="Line 71"/>
            <xdr:cNvSpPr>
              <a:spLocks noChangeShapeType="1"/>
            </xdr:cNvSpPr>
          </xdr:nvSpPr>
          <xdr:spPr bwMode="auto">
            <a:xfrm>
              <a:off x="2242709" y="2964527"/>
              <a:ext cx="12647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9150" name="Line 10"/>
            <xdr:cNvSpPr>
              <a:spLocks noChangeShapeType="1"/>
            </xdr:cNvSpPr>
          </xdr:nvSpPr>
          <xdr:spPr bwMode="auto">
            <a:xfrm>
              <a:off x="3958876" y="2383465"/>
              <a:ext cx="1047936" cy="20870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151" name="Line 36"/>
            <xdr:cNvSpPr>
              <a:spLocks noChangeShapeType="1"/>
            </xdr:cNvSpPr>
          </xdr:nvSpPr>
          <xdr:spPr bwMode="auto">
            <a:xfrm flipH="1">
              <a:off x="3940735" y="2392937"/>
              <a:ext cx="8622" cy="50370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52" name="Line 75"/>
            <xdr:cNvSpPr>
              <a:spLocks noChangeShapeType="1"/>
            </xdr:cNvSpPr>
          </xdr:nvSpPr>
          <xdr:spPr bwMode="auto">
            <a:xfrm>
              <a:off x="3720108" y="3922605"/>
              <a:ext cx="915969" cy="18670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53" name="Line 76"/>
            <xdr:cNvSpPr>
              <a:spLocks noChangeShapeType="1"/>
            </xdr:cNvSpPr>
          </xdr:nvSpPr>
          <xdr:spPr bwMode="auto">
            <a:xfrm>
              <a:off x="3716699" y="3322719"/>
              <a:ext cx="5455" cy="58742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5" name="Text Box 77"/>
            <xdr:cNvSpPr txBox="1">
              <a:spLocks noChangeArrowheads="1"/>
            </xdr:cNvSpPr>
          </xdr:nvSpPr>
          <xdr:spPr bwMode="auto">
            <a:xfrm rot="325451">
              <a:off x="3198289" y="3458009"/>
              <a:ext cx="618705" cy="114177"/>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900">
                  <a:latin typeface="Arial" charset="0"/>
                </a:rPr>
                <a:t>150 cm</a:t>
              </a:r>
              <a:endParaRPr lang="de-CH" sz="900">
                <a:latin typeface="Arial" charset="0"/>
              </a:endParaRPr>
            </a:p>
          </xdr:txBody>
        </xdr:sp>
        <xdr:sp macro="" textlink="">
          <xdr:nvSpPr>
            <xdr:cNvPr id="2209155" name="Line 69"/>
            <xdr:cNvSpPr>
              <a:spLocks noChangeShapeType="1"/>
            </xdr:cNvSpPr>
          </xdr:nvSpPr>
          <xdr:spPr bwMode="auto">
            <a:xfrm flipH="1">
              <a:off x="4582456" y="4097407"/>
              <a:ext cx="2845" cy="278301"/>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7" name="Text Box 7"/>
            <xdr:cNvSpPr txBox="1">
              <a:spLocks noChangeArrowheads="1"/>
            </xdr:cNvSpPr>
          </xdr:nvSpPr>
          <xdr:spPr bwMode="auto">
            <a:xfrm>
              <a:off x="4664144" y="4143068"/>
              <a:ext cx="295075" cy="19029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h</a:t>
              </a:r>
              <a:r>
                <a:rPr lang="fr-CH" sz="1050" b="1" kern="1200" baseline="-25000">
                  <a:solidFill>
                    <a:schemeClr val="tx1"/>
                  </a:solidFill>
                  <a:latin typeface="Arial" charset="0"/>
                  <a:ea typeface="+mn-ea"/>
                  <a:cs typeface="+mn-cs"/>
                </a:rPr>
                <a:t>2th</a:t>
              </a:r>
              <a:endParaRPr lang="de-CH" sz="1050" b="1" kern="1200" baseline="-25000">
                <a:solidFill>
                  <a:schemeClr val="tx1"/>
                </a:solidFill>
                <a:latin typeface="Arial" charset="0"/>
                <a:ea typeface="+mn-ea"/>
                <a:cs typeface="+mn-cs"/>
              </a:endParaRPr>
            </a:p>
          </xdr:txBody>
        </xdr:sp>
        <xdr:sp macro="" textlink="">
          <xdr:nvSpPr>
            <xdr:cNvPr id="2209157" name="Line 69"/>
            <xdr:cNvSpPr>
              <a:spLocks noChangeShapeType="1"/>
            </xdr:cNvSpPr>
          </xdr:nvSpPr>
          <xdr:spPr bwMode="auto">
            <a:xfrm flipH="1" flipV="1">
              <a:off x="5019244" y="4479109"/>
              <a:ext cx="337261" cy="7629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9" name="Text Box 7"/>
            <xdr:cNvSpPr txBox="1">
              <a:spLocks noChangeArrowheads="1"/>
            </xdr:cNvSpPr>
          </xdr:nvSpPr>
          <xdr:spPr bwMode="auto">
            <a:xfrm>
              <a:off x="5425628" y="4428509"/>
              <a:ext cx="285556" cy="218838"/>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b</a:t>
              </a:r>
              <a:r>
                <a:rPr lang="fr-CH" sz="1050" b="1" kern="1200" baseline="-25000">
                  <a:solidFill>
                    <a:schemeClr val="tx1"/>
                  </a:solidFill>
                  <a:latin typeface="Arial" charset="0"/>
                  <a:ea typeface="+mn-ea"/>
                  <a:cs typeface="+mn-cs"/>
                </a:rPr>
                <a:t>1</a:t>
              </a:r>
              <a:endParaRPr lang="de-CH" sz="1050" b="1" kern="1200" baseline="-25000">
                <a:solidFill>
                  <a:schemeClr val="tx1"/>
                </a:solidFill>
                <a:latin typeface="Arial" charset="0"/>
                <a:ea typeface="+mn-ea"/>
                <a:cs typeface="+mn-cs"/>
              </a:endParaRPr>
            </a:p>
          </xdr:txBody>
        </xdr:sp>
        <xdr:sp macro="" textlink="">
          <xdr:nvSpPr>
            <xdr:cNvPr id="2209159" name="Line 21"/>
            <xdr:cNvSpPr>
              <a:spLocks noChangeShapeType="1"/>
            </xdr:cNvSpPr>
          </xdr:nvSpPr>
          <xdr:spPr bwMode="auto">
            <a:xfrm>
              <a:off x="85725" y="4060021"/>
              <a:ext cx="0" cy="94308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60" name="Line 22"/>
            <xdr:cNvSpPr>
              <a:spLocks noChangeShapeType="1"/>
            </xdr:cNvSpPr>
          </xdr:nvSpPr>
          <xdr:spPr bwMode="auto">
            <a:xfrm>
              <a:off x="6081387" y="4136138"/>
              <a:ext cx="0" cy="88604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61" name="Line 23"/>
            <xdr:cNvSpPr>
              <a:spLocks noChangeShapeType="1"/>
            </xdr:cNvSpPr>
          </xdr:nvSpPr>
          <xdr:spPr bwMode="auto">
            <a:xfrm>
              <a:off x="96264" y="4955419"/>
              <a:ext cx="5995662"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162" name="Line 44"/>
            <xdr:cNvSpPr>
              <a:spLocks noChangeShapeType="1"/>
            </xdr:cNvSpPr>
          </xdr:nvSpPr>
          <xdr:spPr bwMode="auto">
            <a:xfrm rot="-2330633" flipH="1" flipV="1">
              <a:off x="4000421" y="3347743"/>
              <a:ext cx="296688" cy="73099"/>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2209163" name="Freeform 63"/>
            <xdr:cNvSpPr>
              <a:spLocks/>
            </xdr:cNvSpPr>
          </xdr:nvSpPr>
          <xdr:spPr bwMode="auto">
            <a:xfrm rot="-1868250">
              <a:off x="4138055" y="3322490"/>
              <a:ext cx="410078" cy="883117"/>
            </a:xfrm>
            <a:custGeom>
              <a:avLst/>
              <a:gdLst>
                <a:gd name="T0" fmla="*/ 2147483647 w 9926"/>
                <a:gd name="T1" fmla="*/ 2147483647 h 10000"/>
                <a:gd name="T2" fmla="*/ 2147483647 w 9926"/>
                <a:gd name="T3" fmla="*/ 2147483647 h 10000"/>
                <a:gd name="T4" fmla="*/ 2147483647 w 9926"/>
                <a:gd name="T5" fmla="*/ 2147483647 h 10000"/>
                <a:gd name="T6" fmla="*/ 2147483647 w 9926"/>
                <a:gd name="T7" fmla="*/ 2147483647 h 10000"/>
                <a:gd name="T8" fmla="*/ 2147483647 w 9926"/>
                <a:gd name="T9" fmla="*/ 2147483647 h 10000"/>
                <a:gd name="T10" fmla="*/ 2147483647 w 9926"/>
                <a:gd name="T11" fmla="*/ 2147483647 h 10000"/>
                <a:gd name="T12" fmla="*/ 2147483647 w 9926"/>
                <a:gd name="T13" fmla="*/ 2147483647 h 10000"/>
                <a:gd name="T14" fmla="*/ 2147483647 w 9926"/>
                <a:gd name="T15" fmla="*/ 2147483647 h 10000"/>
                <a:gd name="T16" fmla="*/ 2147483647 w 9926"/>
                <a:gd name="T17" fmla="*/ 2147483647 h 10000"/>
                <a:gd name="T18" fmla="*/ 2147483647 w 9926"/>
                <a:gd name="T19" fmla="*/ 2147483647 h 10000"/>
                <a:gd name="T20" fmla="*/ 2147483647 w 9926"/>
                <a:gd name="T21" fmla="*/ 2147483647 h 10000"/>
                <a:gd name="T22" fmla="*/ 2147483647 w 9926"/>
                <a:gd name="T23" fmla="*/ 2147483647 h 10000"/>
                <a:gd name="T24" fmla="*/ 2147483647 w 9926"/>
                <a:gd name="T25" fmla="*/ 2147483647 h 10000"/>
                <a:gd name="T26" fmla="*/ 2147483647 w 9926"/>
                <a:gd name="T27" fmla="*/ 2147483647 h 10000"/>
                <a:gd name="T28" fmla="*/ 2147483647 w 9926"/>
                <a:gd name="T29" fmla="*/ 2147483647 h 10000"/>
                <a:gd name="T30" fmla="*/ 2147483647 w 9926"/>
                <a:gd name="T31" fmla="*/ 2147483647 h 10000"/>
                <a:gd name="T32" fmla="*/ 2147483647 w 9926"/>
                <a:gd name="T33" fmla="*/ 2147483647 h 10000"/>
                <a:gd name="T34" fmla="*/ 2147483647 w 9926"/>
                <a:gd name="T35" fmla="*/ 2147483647 h 10000"/>
                <a:gd name="T36" fmla="*/ 2147483647 w 9926"/>
                <a:gd name="T37" fmla="*/ 2147483647 h 10000"/>
                <a:gd name="T38" fmla="*/ 2147483647 w 9926"/>
                <a:gd name="T39" fmla="*/ 2147483647 h 10000"/>
                <a:gd name="T40" fmla="*/ 2147483647 w 9926"/>
                <a:gd name="T41" fmla="*/ 2147483647 h 10000"/>
                <a:gd name="T42" fmla="*/ 2147483647 w 9926"/>
                <a:gd name="T43" fmla="*/ 2147483647 h 10000"/>
                <a:gd name="T44" fmla="*/ 2147483647 w 9926"/>
                <a:gd name="T45" fmla="*/ 2147483647 h 10000"/>
                <a:gd name="T46" fmla="*/ 2147483647 w 9926"/>
                <a:gd name="T47" fmla="*/ 2147483647 h 10000"/>
                <a:gd name="T48" fmla="*/ 2147483647 w 9926"/>
                <a:gd name="T49" fmla="*/ 2147483647 h 10000"/>
                <a:gd name="T50" fmla="*/ 2147483647 w 9926"/>
                <a:gd name="T51" fmla="*/ 2147483647 h 10000"/>
                <a:gd name="T52" fmla="*/ 2147483647 w 9926"/>
                <a:gd name="T53" fmla="*/ 2147483647 h 10000"/>
                <a:gd name="T54" fmla="*/ 2147483647 w 9926"/>
                <a:gd name="T55" fmla="*/ 2147483647 h 10000"/>
                <a:gd name="T56" fmla="*/ 2147483647 w 9926"/>
                <a:gd name="T57" fmla="*/ 2147483647 h 10000"/>
                <a:gd name="T58" fmla="*/ 2147483647 w 9926"/>
                <a:gd name="T59" fmla="*/ 2147483647 h 10000"/>
                <a:gd name="T60" fmla="*/ 2147483647 w 9926"/>
                <a:gd name="T61" fmla="*/ 2147483647 h 10000"/>
                <a:gd name="T62" fmla="*/ 2147483647 w 9926"/>
                <a:gd name="T63" fmla="*/ 2147483647 h 10000"/>
                <a:gd name="T64" fmla="*/ 2147483647 w 9926"/>
                <a:gd name="T65" fmla="*/ 2147483647 h 10000"/>
                <a:gd name="T66" fmla="*/ 2147483647 w 9926"/>
                <a:gd name="T67" fmla="*/ 2147483647 h 10000"/>
                <a:gd name="T68" fmla="*/ 2147483647 w 9926"/>
                <a:gd name="T69" fmla="*/ 2147483647 h 10000"/>
                <a:gd name="T70" fmla="*/ 2147483647 w 9926"/>
                <a:gd name="T71" fmla="*/ 2147483647 h 10000"/>
                <a:gd name="T72" fmla="*/ 2147483647 w 9926"/>
                <a:gd name="T73" fmla="*/ 2147483647 h 1000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9926" h="10000">
                  <a:moveTo>
                    <a:pt x="3586" y="4424"/>
                  </a:moveTo>
                  <a:lnTo>
                    <a:pt x="3296" y="5338"/>
                  </a:lnTo>
                  <a:cubicBezTo>
                    <a:pt x="3248" y="5509"/>
                    <a:pt x="3199" y="5680"/>
                    <a:pt x="3151" y="5851"/>
                  </a:cubicBezTo>
                  <a:cubicBezTo>
                    <a:pt x="3118" y="6039"/>
                    <a:pt x="3085" y="6229"/>
                    <a:pt x="3054" y="6417"/>
                  </a:cubicBezTo>
                  <a:cubicBezTo>
                    <a:pt x="3069" y="6502"/>
                    <a:pt x="3085" y="6588"/>
                    <a:pt x="3102" y="6673"/>
                  </a:cubicBezTo>
                  <a:cubicBezTo>
                    <a:pt x="3069" y="6893"/>
                    <a:pt x="3036" y="7111"/>
                    <a:pt x="3005" y="7331"/>
                  </a:cubicBezTo>
                  <a:cubicBezTo>
                    <a:pt x="3015" y="7666"/>
                    <a:pt x="3026" y="8001"/>
                    <a:pt x="3036" y="8336"/>
                  </a:cubicBezTo>
                  <a:cubicBezTo>
                    <a:pt x="3015" y="8679"/>
                    <a:pt x="2993" y="9023"/>
                    <a:pt x="2972" y="9366"/>
                  </a:cubicBezTo>
                  <a:lnTo>
                    <a:pt x="2051" y="9885"/>
                  </a:lnTo>
                  <a:lnTo>
                    <a:pt x="2229" y="9982"/>
                  </a:lnTo>
                  <a:lnTo>
                    <a:pt x="2843" y="10000"/>
                  </a:lnTo>
                  <a:lnTo>
                    <a:pt x="3845" y="9653"/>
                  </a:lnTo>
                  <a:cubicBezTo>
                    <a:pt x="3797" y="9482"/>
                    <a:pt x="3748" y="9311"/>
                    <a:pt x="3700" y="9140"/>
                  </a:cubicBezTo>
                  <a:lnTo>
                    <a:pt x="4459" y="7733"/>
                  </a:lnTo>
                  <a:cubicBezTo>
                    <a:pt x="4507" y="7539"/>
                    <a:pt x="4556" y="7343"/>
                    <a:pt x="4604" y="7148"/>
                  </a:cubicBezTo>
                  <a:lnTo>
                    <a:pt x="5719" y="5686"/>
                  </a:lnTo>
                  <a:cubicBezTo>
                    <a:pt x="5800" y="5875"/>
                    <a:pt x="5880" y="6064"/>
                    <a:pt x="5960" y="6253"/>
                  </a:cubicBezTo>
                  <a:lnTo>
                    <a:pt x="6736" y="7508"/>
                  </a:lnTo>
                  <a:cubicBezTo>
                    <a:pt x="6720" y="7880"/>
                    <a:pt x="6703" y="8251"/>
                    <a:pt x="6688" y="8623"/>
                  </a:cubicBezTo>
                  <a:cubicBezTo>
                    <a:pt x="6662" y="8901"/>
                    <a:pt x="6634" y="9180"/>
                    <a:pt x="6606" y="9457"/>
                  </a:cubicBezTo>
                  <a:lnTo>
                    <a:pt x="7075" y="9653"/>
                  </a:lnTo>
                  <a:lnTo>
                    <a:pt x="7997" y="9799"/>
                  </a:lnTo>
                  <a:lnTo>
                    <a:pt x="8674" y="9780"/>
                  </a:lnTo>
                  <a:lnTo>
                    <a:pt x="9127" y="9683"/>
                  </a:lnTo>
                  <a:lnTo>
                    <a:pt x="8206" y="9457"/>
                  </a:lnTo>
                  <a:lnTo>
                    <a:pt x="7608" y="9251"/>
                  </a:lnTo>
                  <a:cubicBezTo>
                    <a:pt x="7673" y="8956"/>
                    <a:pt x="7737" y="8662"/>
                    <a:pt x="7802" y="8367"/>
                  </a:cubicBezTo>
                  <a:lnTo>
                    <a:pt x="8206" y="7763"/>
                  </a:lnTo>
                  <a:cubicBezTo>
                    <a:pt x="8227" y="7555"/>
                    <a:pt x="8250" y="7345"/>
                    <a:pt x="8271" y="7136"/>
                  </a:cubicBezTo>
                  <a:cubicBezTo>
                    <a:pt x="8206" y="6858"/>
                    <a:pt x="8142" y="6580"/>
                    <a:pt x="8077" y="6301"/>
                  </a:cubicBezTo>
                  <a:lnTo>
                    <a:pt x="7544" y="5357"/>
                  </a:lnTo>
                  <a:cubicBezTo>
                    <a:pt x="7609" y="5127"/>
                    <a:pt x="7673" y="4898"/>
                    <a:pt x="7738" y="4668"/>
                  </a:cubicBezTo>
                  <a:cubicBezTo>
                    <a:pt x="7760" y="4534"/>
                    <a:pt x="7780" y="4400"/>
                    <a:pt x="7802" y="4266"/>
                  </a:cubicBezTo>
                  <a:cubicBezTo>
                    <a:pt x="7823" y="3961"/>
                    <a:pt x="7845" y="3657"/>
                    <a:pt x="7867" y="3352"/>
                  </a:cubicBezTo>
                  <a:lnTo>
                    <a:pt x="8077" y="2889"/>
                  </a:lnTo>
                  <a:lnTo>
                    <a:pt x="9889" y="1924"/>
                  </a:lnTo>
                  <a:cubicBezTo>
                    <a:pt x="10093" y="1571"/>
                    <a:pt x="9392" y="1042"/>
                    <a:pt x="9303" y="770"/>
                  </a:cubicBezTo>
                  <a:cubicBezTo>
                    <a:pt x="9319" y="611"/>
                    <a:pt x="9337" y="452"/>
                    <a:pt x="9353" y="293"/>
                  </a:cubicBezTo>
                  <a:lnTo>
                    <a:pt x="8723" y="0"/>
                  </a:lnTo>
                  <a:lnTo>
                    <a:pt x="8723" y="146"/>
                  </a:lnTo>
                  <a:lnTo>
                    <a:pt x="7997" y="128"/>
                  </a:lnTo>
                  <a:lnTo>
                    <a:pt x="8190" y="311"/>
                  </a:lnTo>
                  <a:lnTo>
                    <a:pt x="8791" y="978"/>
                  </a:lnTo>
                  <a:cubicBezTo>
                    <a:pt x="8699" y="1239"/>
                    <a:pt x="9022" y="1491"/>
                    <a:pt x="8931" y="1752"/>
                  </a:cubicBezTo>
                  <a:lnTo>
                    <a:pt x="7415" y="2115"/>
                  </a:lnTo>
                  <a:lnTo>
                    <a:pt x="6284" y="2029"/>
                  </a:lnTo>
                  <a:cubicBezTo>
                    <a:pt x="6263" y="1952"/>
                    <a:pt x="6240" y="1876"/>
                    <a:pt x="6219" y="1798"/>
                  </a:cubicBezTo>
                  <a:lnTo>
                    <a:pt x="6688" y="1371"/>
                  </a:lnTo>
                  <a:cubicBezTo>
                    <a:pt x="6753" y="1266"/>
                    <a:pt x="6817" y="1159"/>
                    <a:pt x="6882" y="1054"/>
                  </a:cubicBezTo>
                  <a:cubicBezTo>
                    <a:pt x="6817" y="941"/>
                    <a:pt x="6753" y="826"/>
                    <a:pt x="6688" y="713"/>
                  </a:cubicBezTo>
                  <a:lnTo>
                    <a:pt x="6349" y="537"/>
                  </a:lnTo>
                  <a:lnTo>
                    <a:pt x="5217" y="451"/>
                  </a:lnTo>
                  <a:lnTo>
                    <a:pt x="4426" y="628"/>
                  </a:lnTo>
                  <a:cubicBezTo>
                    <a:pt x="4405" y="752"/>
                    <a:pt x="4383" y="876"/>
                    <a:pt x="4361" y="1000"/>
                  </a:cubicBezTo>
                  <a:cubicBezTo>
                    <a:pt x="4383" y="1103"/>
                    <a:pt x="4405" y="1208"/>
                    <a:pt x="4426" y="1311"/>
                  </a:cubicBezTo>
                  <a:lnTo>
                    <a:pt x="4765" y="1603"/>
                  </a:lnTo>
                  <a:lnTo>
                    <a:pt x="5023" y="1743"/>
                  </a:lnTo>
                  <a:lnTo>
                    <a:pt x="4701" y="2115"/>
                  </a:lnTo>
                  <a:lnTo>
                    <a:pt x="3182" y="2176"/>
                  </a:lnTo>
                  <a:lnTo>
                    <a:pt x="2229" y="1884"/>
                  </a:lnTo>
                  <a:lnTo>
                    <a:pt x="1260" y="1371"/>
                  </a:lnTo>
                  <a:lnTo>
                    <a:pt x="3151" y="493"/>
                  </a:lnTo>
                  <a:cubicBezTo>
                    <a:pt x="3506" y="275"/>
                    <a:pt x="3457" y="104"/>
                    <a:pt x="3440" y="37"/>
                  </a:cubicBezTo>
                  <a:cubicBezTo>
                    <a:pt x="3424" y="-30"/>
                    <a:pt x="3133" y="49"/>
                    <a:pt x="3005" y="73"/>
                  </a:cubicBezTo>
                  <a:lnTo>
                    <a:pt x="2618" y="184"/>
                  </a:lnTo>
                  <a:lnTo>
                    <a:pt x="2084" y="184"/>
                  </a:lnTo>
                  <a:lnTo>
                    <a:pt x="2084" y="348"/>
                  </a:lnTo>
                  <a:cubicBezTo>
                    <a:pt x="2052" y="409"/>
                    <a:pt x="2019" y="469"/>
                    <a:pt x="1987" y="531"/>
                  </a:cubicBezTo>
                  <a:lnTo>
                    <a:pt x="0" y="1408"/>
                  </a:lnTo>
                  <a:lnTo>
                    <a:pt x="824" y="2048"/>
                  </a:lnTo>
                  <a:lnTo>
                    <a:pt x="1551" y="2322"/>
                  </a:lnTo>
                  <a:lnTo>
                    <a:pt x="3393" y="2907"/>
                  </a:lnTo>
                  <a:lnTo>
                    <a:pt x="3634" y="3565"/>
                  </a:lnTo>
                  <a:lnTo>
                    <a:pt x="3634" y="4369"/>
                  </a:lnTo>
                </a:path>
              </a:pathLst>
            </a:custGeom>
            <a:solidFill>
              <a:srgbClr val="DDDDDD"/>
            </a:solidFill>
            <a:ln w="9525">
              <a:solidFill>
                <a:srgbClr val="000000"/>
              </a:solidFill>
              <a:round/>
              <a:headEnd/>
              <a:tailEnd/>
            </a:ln>
          </xdr:spPr>
        </xdr:sp>
        <xdr:cxnSp macro="">
          <xdr:nvCxnSpPr>
            <xdr:cNvPr id="145" name="Gerade Verbindung 64"/>
            <xdr:cNvCxnSpPr/>
          </xdr:nvCxnSpPr>
          <xdr:spPr bwMode="auto">
            <a:xfrm>
              <a:off x="4016883" y="3172567"/>
              <a:ext cx="580631" cy="951471"/>
            </a:xfrm>
            <a:prstGeom prst="line">
              <a:avLst/>
            </a:prstGeom>
            <a:ln w="12700">
              <a:solidFill>
                <a:srgbClr val="FF0000"/>
              </a:solidFill>
              <a:prstDash val="dashDot"/>
            </a:ln>
          </xdr:spPr>
          <xdr:style>
            <a:lnRef idx="1">
              <a:schemeClr val="accent1"/>
            </a:lnRef>
            <a:fillRef idx="0">
              <a:schemeClr val="accent1"/>
            </a:fillRef>
            <a:effectRef idx="0">
              <a:schemeClr val="accent1"/>
            </a:effectRef>
            <a:fontRef idx="minor">
              <a:schemeClr val="tx1"/>
            </a:fontRef>
          </xdr:style>
        </xdr:cxnSp>
        <xdr:sp macro="" textlink="">
          <xdr:nvSpPr>
            <xdr:cNvPr id="2209165" name="Line 75"/>
            <xdr:cNvSpPr>
              <a:spLocks noChangeShapeType="1"/>
            </xdr:cNvSpPr>
          </xdr:nvSpPr>
          <xdr:spPr bwMode="auto">
            <a:xfrm>
              <a:off x="3713847" y="3317017"/>
              <a:ext cx="436840" cy="7200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209166" name="Freeform 11"/>
            <xdr:cNvSpPr>
              <a:spLocks/>
            </xdr:cNvSpPr>
          </xdr:nvSpPr>
          <xdr:spPr bwMode="auto">
            <a:xfrm>
              <a:off x="3932787" y="3765179"/>
              <a:ext cx="435304" cy="123512"/>
            </a:xfrm>
            <a:custGeom>
              <a:avLst/>
              <a:gdLst>
                <a:gd name="T0" fmla="*/ 0 w 351"/>
                <a:gd name="T1" fmla="*/ 2147483647 h 192"/>
                <a:gd name="T2" fmla="*/ 2147483647 w 351"/>
                <a:gd name="T3" fmla="*/ 2147483647 h 192"/>
                <a:gd name="T4" fmla="*/ 2147483647 w 351"/>
                <a:gd name="T5" fmla="*/ 2147483647 h 192"/>
                <a:gd name="T6" fmla="*/ 2147483647 w 351"/>
                <a:gd name="T7" fmla="*/ 2147483647 h 192"/>
                <a:gd name="T8" fmla="*/ 2147483647 w 351"/>
                <a:gd name="T9" fmla="*/ 0 h 192"/>
                <a:gd name="T10" fmla="*/ 0 60000 65536"/>
                <a:gd name="T11" fmla="*/ 0 60000 65536"/>
                <a:gd name="T12" fmla="*/ 0 60000 65536"/>
                <a:gd name="T13" fmla="*/ 0 60000 65536"/>
                <a:gd name="T14" fmla="*/ 0 60000 65536"/>
                <a:gd name="T15" fmla="*/ 0 w 351"/>
                <a:gd name="T16" fmla="*/ 0 h 192"/>
                <a:gd name="T17" fmla="*/ 351 w 351"/>
                <a:gd name="T18" fmla="*/ 192 h 192"/>
              </a:gdLst>
              <a:ahLst/>
              <a:cxnLst>
                <a:cxn ang="T10">
                  <a:pos x="T0" y="T1"/>
                </a:cxn>
                <a:cxn ang="T11">
                  <a:pos x="T2" y="T3"/>
                </a:cxn>
                <a:cxn ang="T12">
                  <a:pos x="T4" y="T5"/>
                </a:cxn>
                <a:cxn ang="T13">
                  <a:pos x="T6" y="T7"/>
                </a:cxn>
                <a:cxn ang="T14">
                  <a:pos x="T8" y="T9"/>
                </a:cxn>
              </a:cxnLst>
              <a:rect l="T15" t="T16" r="T17" b="T18"/>
              <a:pathLst>
                <a:path w="351" h="192">
                  <a:moveTo>
                    <a:pt x="0" y="186"/>
                  </a:moveTo>
                  <a:cubicBezTo>
                    <a:pt x="15" y="186"/>
                    <a:pt x="55" y="192"/>
                    <a:pt x="90" y="186"/>
                  </a:cubicBezTo>
                  <a:cubicBezTo>
                    <a:pt x="125" y="180"/>
                    <a:pt x="178" y="165"/>
                    <a:pt x="213" y="147"/>
                  </a:cubicBezTo>
                  <a:cubicBezTo>
                    <a:pt x="248" y="129"/>
                    <a:pt x="280" y="99"/>
                    <a:pt x="303" y="75"/>
                  </a:cubicBezTo>
                  <a:cubicBezTo>
                    <a:pt x="326" y="51"/>
                    <a:pt x="341" y="16"/>
                    <a:pt x="351" y="0"/>
                  </a:cubicBezTo>
                </a:path>
              </a:pathLst>
            </a:custGeom>
            <a:noFill/>
            <a:ln w="9525">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grpSp>
      <xdr:sp macro="" textlink="">
        <xdr:nvSpPr>
          <xdr:cNvPr id="78" name="Text Box 24"/>
          <xdr:cNvSpPr txBox="1">
            <a:spLocks noChangeArrowheads="1"/>
          </xdr:cNvSpPr>
        </xdr:nvSpPr>
        <xdr:spPr bwMode="auto">
          <a:xfrm>
            <a:off x="1694834" y="4829175"/>
            <a:ext cx="2856161" cy="23812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50" b="1" kern="1200">
                <a:solidFill>
                  <a:schemeClr val="tx1"/>
                </a:solidFill>
                <a:latin typeface="Arial" charset="0"/>
                <a:ea typeface="+mn-ea"/>
                <a:cs typeface="+mn-cs"/>
              </a:rPr>
              <a:t>D</a:t>
            </a:r>
            <a:r>
              <a:rPr lang="fr-CH" sz="1050" b="1" kern="1200" baseline="-25000">
                <a:solidFill>
                  <a:schemeClr val="tx1"/>
                </a:solidFill>
                <a:latin typeface="Arial" charset="0"/>
                <a:ea typeface="+mn-ea"/>
                <a:cs typeface="+mn-cs"/>
              </a:rPr>
              <a:t>f</a:t>
            </a:r>
            <a:r>
              <a:rPr lang="fr-CH" sz="1050" b="1" kern="1200">
                <a:solidFill>
                  <a:schemeClr val="tx1"/>
                </a:solidFill>
                <a:latin typeface="Arial" charset="0"/>
                <a:ea typeface="+mn-ea"/>
                <a:cs typeface="+mn-cs"/>
              </a:rPr>
              <a:t> = Durchmesser hindernisfreie Fläche</a:t>
            </a:r>
            <a:endParaRPr lang="de-CH" sz="1050" b="1" kern="1200">
              <a:solidFill>
                <a:schemeClr val="tx1"/>
              </a:solidFill>
              <a:latin typeface="Arial" charset="0"/>
              <a:ea typeface="+mn-ea"/>
              <a:cs typeface="+mn-cs"/>
            </a:endParaRPr>
          </a:p>
        </xdr:txBody>
      </xdr:sp>
      <xdr:sp macro="" textlink="">
        <xdr:nvSpPr>
          <xdr:cNvPr id="68" name="Text Box 8"/>
          <xdr:cNvSpPr txBox="1">
            <a:spLocks noChangeArrowheads="1"/>
          </xdr:cNvSpPr>
        </xdr:nvSpPr>
        <xdr:spPr bwMode="auto">
          <a:xfrm>
            <a:off x="2465998" y="4324350"/>
            <a:ext cx="1542327" cy="28575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a:latin typeface="Arial" charset="0"/>
              </a:rPr>
              <a:t>Kritische Fallhöhe h</a:t>
            </a:r>
            <a:r>
              <a:rPr lang="fr-CH" sz="1050" b="1" baseline="-25000">
                <a:latin typeface="Arial" charset="0"/>
              </a:rPr>
              <a:t>2</a:t>
            </a:r>
            <a:r>
              <a:rPr lang="fr-CH" sz="800" b="1">
                <a:latin typeface="Arial" charset="0"/>
              </a:rPr>
              <a:t> , aber mindestens</a:t>
            </a:r>
            <a:r>
              <a:rPr lang="fr-CH" sz="800" b="1" baseline="0">
                <a:latin typeface="Arial" charset="0"/>
              </a:rPr>
              <a:t> 100 cm</a:t>
            </a:r>
            <a:endParaRPr lang="de-CH" sz="900" b="1" baseline="30000">
              <a:latin typeface="Arial"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666750</xdr:colOff>
      <xdr:row>0</xdr:row>
      <xdr:rowOff>57150</xdr:rowOff>
    </xdr:from>
    <xdr:to>
      <xdr:col>6</xdr:col>
      <xdr:colOff>533400</xdr:colOff>
      <xdr:row>1</xdr:row>
      <xdr:rowOff>28575</xdr:rowOff>
    </xdr:to>
    <xdr:pic>
      <xdr:nvPicPr>
        <xdr:cNvPr id="217371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6275" y="5715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39</xdr:row>
      <xdr:rowOff>114300</xdr:rowOff>
    </xdr:from>
    <xdr:to>
      <xdr:col>1</xdr:col>
      <xdr:colOff>895350</xdr:colOff>
      <xdr:row>40</xdr:row>
      <xdr:rowOff>116826</xdr:rowOff>
    </xdr:to>
    <xdr:sp macro="" textlink="">
      <xdr:nvSpPr>
        <xdr:cNvPr id="9" name="Abgerundetes Rechteck 8">
          <a:hlinkClick xmlns:r="http://schemas.openxmlformats.org/officeDocument/2006/relationships" r:id="rId2"/>
        </xdr:cNvPr>
        <xdr:cNvSpPr/>
      </xdr:nvSpPr>
      <xdr:spPr>
        <a:xfrm>
          <a:off x="114300" y="92583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1028700</xdr:colOff>
      <xdr:row>39</xdr:row>
      <xdr:rowOff>114300</xdr:rowOff>
    </xdr:from>
    <xdr:to>
      <xdr:col>2</xdr:col>
      <xdr:colOff>171450</xdr:colOff>
      <xdr:row>40</xdr:row>
      <xdr:rowOff>116826</xdr:rowOff>
    </xdr:to>
    <xdr:sp macro="" textlink="">
      <xdr:nvSpPr>
        <xdr:cNvPr id="10" name="Abgerundetes Rechteck 9">
          <a:hlinkClick xmlns:r="http://schemas.openxmlformats.org/officeDocument/2006/relationships" r:id="rId3"/>
        </xdr:cNvPr>
        <xdr:cNvSpPr/>
      </xdr:nvSpPr>
      <xdr:spPr>
        <a:xfrm>
          <a:off x="1409700" y="9258300"/>
          <a:ext cx="1114425"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editAs="oneCell">
    <xdr:from>
      <xdr:col>0</xdr:col>
      <xdr:colOff>85725</xdr:colOff>
      <xdr:row>5</xdr:row>
      <xdr:rowOff>57150</xdr:rowOff>
    </xdr:from>
    <xdr:to>
      <xdr:col>6</xdr:col>
      <xdr:colOff>189284</xdr:colOff>
      <xdr:row>9</xdr:row>
      <xdr:rowOff>123825</xdr:rowOff>
    </xdr:to>
    <xdr:sp macro="" textlink="">
      <xdr:nvSpPr>
        <xdr:cNvPr id="11" name="Text Box 13"/>
        <xdr:cNvSpPr txBox="1">
          <a:spLocks noChangeArrowheads="1"/>
        </xdr:cNvSpPr>
      </xdr:nvSpPr>
      <xdr:spPr bwMode="auto">
        <a:xfrm>
          <a:off x="85725" y="2085975"/>
          <a:ext cx="5342309" cy="733425"/>
        </a:xfrm>
        <a:prstGeom prst="rect">
          <a:avLst/>
        </a:prstGeom>
        <a:noFill/>
        <a:ln w="9525">
          <a:noFill/>
          <a:miter lim="800000"/>
          <a:headEnd/>
          <a:tailEnd/>
        </a:ln>
        <a:effectLst/>
      </xdr:spPr>
      <xdr:txBody>
        <a:bodyPr vertOverflow="clip" wrap="square" lIns="18000" tIns="10800" rIns="18000" bIns="10800" anchor="t" upright="1"/>
        <a:lstStyle/>
        <a:p>
          <a:pPr rtl="0"/>
          <a:r>
            <a:rPr lang="fr-CH" sz="1050" b="0" i="0" baseline="0">
              <a:latin typeface="Arial" pitchFamily="34" charset="0"/>
              <a:ea typeface="+mn-ea"/>
              <a:cs typeface="Arial" pitchFamily="34" charset="0"/>
            </a:rPr>
            <a:t>Der Balancierteller ist eine auf einem Kugelgelenk montierte Scheibe, </a:t>
          </a:r>
          <a:endParaRPr lang="de-CH" sz="1050">
            <a:latin typeface="Arial" pitchFamily="34" charset="0"/>
            <a:cs typeface="Arial" pitchFamily="34" charset="0"/>
          </a:endParaRPr>
        </a:p>
        <a:p>
          <a:pPr rtl="0" fontAlgn="base"/>
          <a:r>
            <a:rPr lang="fr-CH" sz="1050" b="1" i="0" baseline="0">
              <a:latin typeface="Arial" pitchFamily="34" charset="0"/>
              <a:ea typeface="+mn-ea"/>
              <a:cs typeface="Arial" pitchFamily="34" charset="0"/>
            </a:rPr>
            <a:t>sie dreht sich mit kleiner Drehgeschwindigkeit um die zentrale Lagerung!</a:t>
          </a:r>
        </a:p>
        <a:p>
          <a:pPr rtl="0" fontAlgn="base"/>
          <a:endParaRPr lang="fr-CH" sz="1050" b="0" i="0" baseline="0">
            <a:latin typeface="Arial" pitchFamily="34" charset="0"/>
            <a:ea typeface="+mn-ea"/>
            <a:cs typeface="Arial" pitchFamily="34" charset="0"/>
          </a:endParaRPr>
        </a:p>
        <a:p>
          <a:pPr rtl="0"/>
          <a:r>
            <a:rPr lang="fr-CH" sz="1050" b="0" i="0" baseline="0">
              <a:latin typeface="Arial" pitchFamily="34" charset="0"/>
              <a:ea typeface="+mn-ea"/>
              <a:cs typeface="Arial" pitchFamily="34" charset="0"/>
            </a:rPr>
            <a:t>Der Freiraum rund um den Balancierteller muss mindestens 300 cm betragen.</a:t>
          </a:r>
          <a:endParaRPr lang="de-CH" sz="1050">
            <a:latin typeface="Arial" pitchFamily="34" charset="0"/>
            <a:cs typeface="Arial" pitchFamily="34" charset="0"/>
          </a:endParaRPr>
        </a:p>
      </xdr:txBody>
    </xdr:sp>
    <xdr:clientData/>
  </xdr:twoCellAnchor>
  <xdr:twoCellAnchor editAs="oneCell">
    <xdr:from>
      <xdr:col>0</xdr:col>
      <xdr:colOff>152400</xdr:colOff>
      <xdr:row>14</xdr:row>
      <xdr:rowOff>19050</xdr:rowOff>
    </xdr:from>
    <xdr:to>
      <xdr:col>6</xdr:col>
      <xdr:colOff>590550</xdr:colOff>
      <xdr:row>26</xdr:row>
      <xdr:rowOff>57150</xdr:rowOff>
    </xdr:to>
    <xdr:sp macro="" textlink="">
      <xdr:nvSpPr>
        <xdr:cNvPr id="2173720" name="Oval 3"/>
        <xdr:cNvSpPr>
          <a:spLocks noChangeArrowheads="1"/>
        </xdr:cNvSpPr>
      </xdr:nvSpPr>
      <xdr:spPr bwMode="auto">
        <a:xfrm>
          <a:off x="152400" y="3524250"/>
          <a:ext cx="5676900" cy="1981200"/>
        </a:xfrm>
        <a:prstGeom prst="ellipse">
          <a:avLst/>
        </a:prstGeom>
        <a:solidFill>
          <a:srgbClr val="DDDDDD"/>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447675</xdr:colOff>
      <xdr:row>15</xdr:row>
      <xdr:rowOff>95250</xdr:rowOff>
    </xdr:from>
    <xdr:to>
      <xdr:col>5</xdr:col>
      <xdr:colOff>571500</xdr:colOff>
      <xdr:row>24</xdr:row>
      <xdr:rowOff>47625</xdr:rowOff>
    </xdr:to>
    <xdr:sp macro="" textlink="">
      <xdr:nvSpPr>
        <xdr:cNvPr id="2173721" name="Oval 4"/>
        <xdr:cNvSpPr>
          <a:spLocks noChangeArrowheads="1"/>
        </xdr:cNvSpPr>
      </xdr:nvSpPr>
      <xdr:spPr bwMode="auto">
        <a:xfrm>
          <a:off x="828675" y="3762375"/>
          <a:ext cx="4305300" cy="1409700"/>
        </a:xfrm>
        <a:prstGeom prst="ellipse">
          <a:avLst/>
        </a:prstGeom>
        <a:solidFill>
          <a:srgbClr val="92D050"/>
        </a:solidFill>
        <a:ln w="9525">
          <a:solidFill>
            <a:srgbClr val="D7E4BD"/>
          </a:solidFill>
          <a:round/>
          <a:headEnd/>
          <a:tailEnd/>
        </a:ln>
      </xdr:spPr>
    </xdr:sp>
    <xdr:clientData/>
  </xdr:twoCellAnchor>
  <xdr:twoCellAnchor editAs="oneCell">
    <xdr:from>
      <xdr:col>1</xdr:col>
      <xdr:colOff>600075</xdr:colOff>
      <xdr:row>14</xdr:row>
      <xdr:rowOff>152400</xdr:rowOff>
    </xdr:from>
    <xdr:to>
      <xdr:col>1</xdr:col>
      <xdr:colOff>600075</xdr:colOff>
      <xdr:row>20</xdr:row>
      <xdr:rowOff>9525</xdr:rowOff>
    </xdr:to>
    <xdr:sp macro="" textlink="">
      <xdr:nvSpPr>
        <xdr:cNvPr id="2173722" name="Line 6"/>
        <xdr:cNvSpPr>
          <a:spLocks noChangeShapeType="1"/>
        </xdr:cNvSpPr>
      </xdr:nvSpPr>
      <xdr:spPr bwMode="auto">
        <a:xfrm>
          <a:off x="981075" y="3657600"/>
          <a:ext cx="0" cy="8286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571500</xdr:colOff>
      <xdr:row>19</xdr:row>
      <xdr:rowOff>161925</xdr:rowOff>
    </xdr:from>
    <xdr:to>
      <xdr:col>4</xdr:col>
      <xdr:colOff>714375</xdr:colOff>
      <xdr:row>20</xdr:row>
      <xdr:rowOff>0</xdr:rowOff>
    </xdr:to>
    <xdr:sp macro="" textlink="">
      <xdr:nvSpPr>
        <xdr:cNvPr id="2173723" name="Line 7"/>
        <xdr:cNvSpPr>
          <a:spLocks noChangeShapeType="1"/>
        </xdr:cNvSpPr>
      </xdr:nvSpPr>
      <xdr:spPr bwMode="auto">
        <a:xfrm flipH="1" flipV="1">
          <a:off x="952500" y="4476750"/>
          <a:ext cx="3581400" cy="0"/>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206157</xdr:colOff>
      <xdr:row>13</xdr:row>
      <xdr:rowOff>71364</xdr:rowOff>
    </xdr:from>
    <xdr:to>
      <xdr:col>1</xdr:col>
      <xdr:colOff>1256942</xdr:colOff>
      <xdr:row>14</xdr:row>
      <xdr:rowOff>128538</xdr:rowOff>
    </xdr:to>
    <xdr:sp macro="" textlink="">
      <xdr:nvSpPr>
        <xdr:cNvPr id="16" name="Text Box 8"/>
        <xdr:cNvSpPr txBox="1">
          <a:spLocks noChangeArrowheads="1"/>
        </xdr:cNvSpPr>
      </xdr:nvSpPr>
      <xdr:spPr bwMode="auto">
        <a:xfrm>
          <a:off x="587157" y="3414639"/>
          <a:ext cx="1050785" cy="219099"/>
        </a:xfrm>
        <a:prstGeom prst="rect">
          <a:avLst/>
        </a:prstGeom>
        <a:solidFill>
          <a:schemeClr val="accent6">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h</a:t>
          </a:r>
          <a:r>
            <a:rPr lang="fr-CH" sz="1050" b="1" baseline="-25000">
              <a:latin typeface="Arial" charset="0"/>
            </a:rPr>
            <a:t>2 max</a:t>
          </a:r>
          <a:r>
            <a:rPr lang="fr-CH" sz="1050" b="1">
              <a:latin typeface="Arial" charset="0"/>
            </a:rPr>
            <a:t>= 100 cm</a:t>
          </a:r>
          <a:endParaRPr lang="de-CH" sz="1050" b="1">
            <a:latin typeface="Arial" charset="0"/>
          </a:endParaRPr>
        </a:p>
      </xdr:txBody>
    </xdr:sp>
    <xdr:clientData/>
  </xdr:twoCellAnchor>
  <xdr:twoCellAnchor editAs="oneCell">
    <xdr:from>
      <xdr:col>1</xdr:col>
      <xdr:colOff>571500</xdr:colOff>
      <xdr:row>14</xdr:row>
      <xdr:rowOff>152400</xdr:rowOff>
    </xdr:from>
    <xdr:to>
      <xdr:col>1</xdr:col>
      <xdr:colOff>1657350</xdr:colOff>
      <xdr:row>14</xdr:row>
      <xdr:rowOff>152400</xdr:rowOff>
    </xdr:to>
    <xdr:sp macro="" textlink="">
      <xdr:nvSpPr>
        <xdr:cNvPr id="2173725" name="Line 16"/>
        <xdr:cNvSpPr>
          <a:spLocks noChangeShapeType="1"/>
        </xdr:cNvSpPr>
      </xdr:nvSpPr>
      <xdr:spPr bwMode="auto">
        <a:xfrm flipH="1">
          <a:off x="952500" y="36576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114300</xdr:colOff>
      <xdr:row>17</xdr:row>
      <xdr:rowOff>161925</xdr:rowOff>
    </xdr:from>
    <xdr:to>
      <xdr:col>4</xdr:col>
      <xdr:colOff>714375</xdr:colOff>
      <xdr:row>18</xdr:row>
      <xdr:rowOff>0</xdr:rowOff>
    </xdr:to>
    <xdr:sp macro="" textlink="">
      <xdr:nvSpPr>
        <xdr:cNvPr id="2173726" name="Line 17"/>
        <xdr:cNvSpPr>
          <a:spLocks noChangeShapeType="1"/>
        </xdr:cNvSpPr>
      </xdr:nvSpPr>
      <xdr:spPr bwMode="auto">
        <a:xfrm>
          <a:off x="3933825" y="4152900"/>
          <a:ext cx="600075" cy="0"/>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676275</xdr:colOff>
      <xdr:row>17</xdr:row>
      <xdr:rowOff>161925</xdr:rowOff>
    </xdr:from>
    <xdr:to>
      <xdr:col>4</xdr:col>
      <xdr:colOff>676275</xdr:colOff>
      <xdr:row>20</xdr:row>
      <xdr:rowOff>0</xdr:rowOff>
    </xdr:to>
    <xdr:sp macro="" textlink="">
      <xdr:nvSpPr>
        <xdr:cNvPr id="2173727" name="Line 18"/>
        <xdr:cNvSpPr>
          <a:spLocks noChangeShapeType="1"/>
        </xdr:cNvSpPr>
      </xdr:nvSpPr>
      <xdr:spPr bwMode="auto">
        <a:xfrm>
          <a:off x="4495800" y="4152900"/>
          <a:ext cx="0" cy="3238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xdr:col>
      <xdr:colOff>548494</xdr:colOff>
      <xdr:row>10</xdr:row>
      <xdr:rowOff>142875</xdr:rowOff>
    </xdr:from>
    <xdr:to>
      <xdr:col>6</xdr:col>
      <xdr:colOff>278258</xdr:colOff>
      <xdr:row>17</xdr:row>
      <xdr:rowOff>37142</xdr:rowOff>
    </xdr:to>
    <xdr:sp macro="" textlink="">
      <xdr:nvSpPr>
        <xdr:cNvPr id="20" name="Text Box 19"/>
        <xdr:cNvSpPr txBox="1">
          <a:spLocks noChangeArrowheads="1"/>
        </xdr:cNvSpPr>
      </xdr:nvSpPr>
      <xdr:spPr bwMode="auto">
        <a:xfrm>
          <a:off x="4368019" y="3000375"/>
          <a:ext cx="1148989" cy="1027742"/>
        </a:xfrm>
        <a:prstGeom prst="rect">
          <a:avLst/>
        </a:prstGeom>
        <a:solidFill>
          <a:schemeClr val="accent6">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Synthetischer Belag:</a:t>
          </a:r>
          <a:r>
            <a:rPr lang="fr-CH" sz="1050" b="1" baseline="-25000">
              <a:latin typeface="Arial" charset="0"/>
            </a:rPr>
            <a:t> </a:t>
          </a:r>
          <a:endParaRPr lang="fr-CH" sz="1050" b="1">
            <a:latin typeface="Arial" charset="0"/>
          </a:endParaRPr>
        </a:p>
        <a:p>
          <a:pPr algn="ctr">
            <a:defRPr/>
          </a:pPr>
          <a:r>
            <a:rPr lang="fr-CH" sz="1050" b="1">
              <a:latin typeface="Arial" charset="0"/>
            </a:rPr>
            <a:t>h</a:t>
          </a:r>
          <a:r>
            <a:rPr lang="fr-CH" sz="1050" b="1" baseline="-25000">
              <a:latin typeface="Arial" charset="0"/>
            </a:rPr>
            <a:t>1 min </a:t>
          </a:r>
          <a:r>
            <a:rPr lang="fr-CH" sz="1050" b="1">
              <a:latin typeface="Arial" charset="0"/>
            </a:rPr>
            <a:t>= 40 cm</a:t>
          </a:r>
        </a:p>
        <a:p>
          <a:pPr algn="ctr">
            <a:defRPr/>
          </a:pPr>
          <a:endParaRPr lang="fr-CH" sz="1050" b="1">
            <a:latin typeface="Arial" charset="0"/>
          </a:endParaRPr>
        </a:p>
        <a:p>
          <a:pPr algn="ctr">
            <a:defRPr/>
          </a:pPr>
          <a:r>
            <a:rPr lang="fr-CH" sz="1050" b="1">
              <a:latin typeface="Arial" charset="0"/>
            </a:rPr>
            <a:t>Naturboden:</a:t>
          </a:r>
        </a:p>
        <a:p>
          <a:pPr algn="ctr">
            <a:defRPr/>
          </a:pPr>
          <a:r>
            <a:rPr lang="fr-CH" sz="1050" b="1">
              <a:latin typeface="Arial" charset="0"/>
            </a:rPr>
            <a:t>h</a:t>
          </a:r>
          <a:r>
            <a:rPr lang="fr-CH" sz="1050" b="1" baseline="-25000">
              <a:latin typeface="Arial" charset="0"/>
            </a:rPr>
            <a:t>1 min </a:t>
          </a:r>
          <a:r>
            <a:rPr lang="fr-CH" sz="1050" b="1">
              <a:latin typeface="Arial" charset="0"/>
            </a:rPr>
            <a:t>= 30 cm</a:t>
          </a:r>
          <a:endParaRPr lang="de-CH" sz="1050" b="1">
            <a:latin typeface="Arial" charset="0"/>
          </a:endParaRPr>
        </a:p>
      </xdr:txBody>
    </xdr:sp>
    <xdr:clientData/>
  </xdr:twoCellAnchor>
  <xdr:twoCellAnchor editAs="oneCell">
    <xdr:from>
      <xdr:col>0</xdr:col>
      <xdr:colOff>152400</xdr:colOff>
      <xdr:row>19</xdr:row>
      <xdr:rowOff>142875</xdr:rowOff>
    </xdr:from>
    <xdr:to>
      <xdr:col>0</xdr:col>
      <xdr:colOff>152400</xdr:colOff>
      <xdr:row>27</xdr:row>
      <xdr:rowOff>76200</xdr:rowOff>
    </xdr:to>
    <xdr:sp macro="" textlink="">
      <xdr:nvSpPr>
        <xdr:cNvPr id="2173729" name="Line 21"/>
        <xdr:cNvSpPr>
          <a:spLocks noChangeShapeType="1"/>
        </xdr:cNvSpPr>
      </xdr:nvSpPr>
      <xdr:spPr bwMode="auto">
        <a:xfrm>
          <a:off x="152400" y="4457700"/>
          <a:ext cx="0" cy="1228725"/>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6</xdr:col>
      <xdr:colOff>600075</xdr:colOff>
      <xdr:row>19</xdr:row>
      <xdr:rowOff>152400</xdr:rowOff>
    </xdr:from>
    <xdr:to>
      <xdr:col>6</xdr:col>
      <xdr:colOff>600075</xdr:colOff>
      <xdr:row>27</xdr:row>
      <xdr:rowOff>85725</xdr:rowOff>
    </xdr:to>
    <xdr:sp macro="" textlink="">
      <xdr:nvSpPr>
        <xdr:cNvPr id="2173730" name="Line 22"/>
        <xdr:cNvSpPr>
          <a:spLocks noChangeShapeType="1"/>
        </xdr:cNvSpPr>
      </xdr:nvSpPr>
      <xdr:spPr bwMode="auto">
        <a:xfrm>
          <a:off x="5838825" y="4467225"/>
          <a:ext cx="0" cy="1228725"/>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123825</xdr:colOff>
      <xdr:row>27</xdr:row>
      <xdr:rowOff>38100</xdr:rowOff>
    </xdr:from>
    <xdr:to>
      <xdr:col>6</xdr:col>
      <xdr:colOff>609600</xdr:colOff>
      <xdr:row>27</xdr:row>
      <xdr:rowOff>38100</xdr:rowOff>
    </xdr:to>
    <xdr:sp macro="" textlink="">
      <xdr:nvSpPr>
        <xdr:cNvPr id="2173731" name="Line 23"/>
        <xdr:cNvSpPr>
          <a:spLocks noChangeShapeType="1"/>
        </xdr:cNvSpPr>
      </xdr:nvSpPr>
      <xdr:spPr bwMode="auto">
        <a:xfrm>
          <a:off x="123825" y="5648325"/>
          <a:ext cx="57245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1219200</xdr:colOff>
      <xdr:row>26</xdr:row>
      <xdr:rowOff>92943</xdr:rowOff>
    </xdr:from>
    <xdr:to>
      <xdr:col>4</xdr:col>
      <xdr:colOff>657225</xdr:colOff>
      <xdr:row>27</xdr:row>
      <xdr:rowOff>123825</xdr:rowOff>
    </xdr:to>
    <xdr:sp macro="" textlink="">
      <xdr:nvSpPr>
        <xdr:cNvPr id="24" name="Text Box 24"/>
        <xdr:cNvSpPr txBox="1">
          <a:spLocks noChangeArrowheads="1"/>
        </xdr:cNvSpPr>
      </xdr:nvSpPr>
      <xdr:spPr bwMode="auto">
        <a:xfrm>
          <a:off x="1600200" y="5541243"/>
          <a:ext cx="2876550" cy="192807"/>
        </a:xfrm>
        <a:prstGeom prst="rect">
          <a:avLst/>
        </a:prstGeom>
        <a:solidFill>
          <a:schemeClr val="accent5">
            <a:lumMod val="40000"/>
            <a:lumOff val="60000"/>
          </a:schemeClr>
        </a:solidFill>
        <a:ln w="9525">
          <a:solidFill>
            <a:schemeClr val="bg1"/>
          </a:solidFill>
          <a:miter lim="800000"/>
          <a:headEnd/>
          <a:tailEnd/>
        </a:ln>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D</a:t>
          </a:r>
          <a:r>
            <a:rPr lang="fr-CH" sz="1050" b="1" baseline="-25000">
              <a:latin typeface="Arial" charset="0"/>
            </a:rPr>
            <a:t>f</a:t>
          </a:r>
          <a:r>
            <a:rPr lang="fr-CH" sz="1050" b="1">
              <a:latin typeface="Arial" charset="0"/>
            </a:rPr>
            <a:t> = Durchmesser Hindernisfreie Fläche</a:t>
          </a:r>
          <a:endParaRPr lang="de-CH" sz="1050" b="1">
            <a:latin typeface="Arial" charset="0"/>
          </a:endParaRPr>
        </a:p>
      </xdr:txBody>
    </xdr:sp>
    <xdr:clientData/>
  </xdr:twoCellAnchor>
  <xdr:twoCellAnchor editAs="oneCell">
    <xdr:from>
      <xdr:col>1</xdr:col>
      <xdr:colOff>1685925</xdr:colOff>
      <xdr:row>12</xdr:row>
      <xdr:rowOff>85725</xdr:rowOff>
    </xdr:from>
    <xdr:to>
      <xdr:col>4</xdr:col>
      <xdr:colOff>266700</xdr:colOff>
      <xdr:row>15</xdr:row>
      <xdr:rowOff>47625</xdr:rowOff>
    </xdr:to>
    <xdr:sp macro="" textlink="">
      <xdr:nvSpPr>
        <xdr:cNvPr id="2173733" name="Line 38"/>
        <xdr:cNvSpPr>
          <a:spLocks noChangeShapeType="1"/>
        </xdr:cNvSpPr>
      </xdr:nvSpPr>
      <xdr:spPr bwMode="auto">
        <a:xfrm>
          <a:off x="2066925" y="3267075"/>
          <a:ext cx="2019300" cy="4476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522640</xdr:colOff>
      <xdr:row>12</xdr:row>
      <xdr:rowOff>128121</xdr:rowOff>
    </xdr:from>
    <xdr:to>
      <xdr:col>3</xdr:col>
      <xdr:colOff>318631</xdr:colOff>
      <xdr:row>13</xdr:row>
      <xdr:rowOff>132711</xdr:rowOff>
    </xdr:to>
    <xdr:sp macro="" textlink="">
      <xdr:nvSpPr>
        <xdr:cNvPr id="26" name="Text Box 39"/>
        <xdr:cNvSpPr txBox="1">
          <a:spLocks noChangeArrowheads="1"/>
        </xdr:cNvSpPr>
      </xdr:nvSpPr>
      <xdr:spPr bwMode="auto">
        <a:xfrm rot="887455">
          <a:off x="2875315" y="3309471"/>
          <a:ext cx="500841" cy="16651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D</a:t>
          </a:r>
          <a:r>
            <a:rPr lang="fr-CH" sz="1050" b="1" baseline="-25000">
              <a:latin typeface="Arial" charset="0"/>
            </a:rPr>
            <a:t>1</a:t>
          </a:r>
          <a:r>
            <a:rPr lang="fr-CH" sz="1050" b="1">
              <a:latin typeface="Arial" charset="0"/>
            </a:rPr>
            <a:t> = ?</a:t>
          </a:r>
          <a:endParaRPr lang="de-CH" sz="1050" b="1">
            <a:latin typeface="Arial" charset="0"/>
          </a:endParaRPr>
        </a:p>
      </xdr:txBody>
    </xdr:sp>
    <xdr:clientData/>
  </xdr:twoCellAnchor>
  <xdr:twoCellAnchor editAs="oneCell">
    <xdr:from>
      <xdr:col>4</xdr:col>
      <xdr:colOff>180975</xdr:colOff>
      <xdr:row>15</xdr:row>
      <xdr:rowOff>38100</xdr:rowOff>
    </xdr:from>
    <xdr:to>
      <xdr:col>4</xdr:col>
      <xdr:colOff>276225</xdr:colOff>
      <xdr:row>17</xdr:row>
      <xdr:rowOff>28575</xdr:rowOff>
    </xdr:to>
    <xdr:sp macro="" textlink="">
      <xdr:nvSpPr>
        <xdr:cNvPr id="2173735" name="Line 43"/>
        <xdr:cNvSpPr>
          <a:spLocks noChangeShapeType="1"/>
        </xdr:cNvSpPr>
      </xdr:nvSpPr>
      <xdr:spPr bwMode="auto">
        <a:xfrm flipH="1">
          <a:off x="4000500" y="3705225"/>
          <a:ext cx="95250" cy="314325"/>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1609725</xdr:colOff>
      <xdr:row>12</xdr:row>
      <xdr:rowOff>66675</xdr:rowOff>
    </xdr:from>
    <xdr:to>
      <xdr:col>1</xdr:col>
      <xdr:colOff>1695450</xdr:colOff>
      <xdr:row>14</xdr:row>
      <xdr:rowOff>123825</xdr:rowOff>
    </xdr:to>
    <xdr:sp macro="" textlink="">
      <xdr:nvSpPr>
        <xdr:cNvPr id="2173736" name="Line 44"/>
        <xdr:cNvSpPr>
          <a:spLocks noChangeShapeType="1"/>
        </xdr:cNvSpPr>
      </xdr:nvSpPr>
      <xdr:spPr bwMode="auto">
        <a:xfrm flipH="1">
          <a:off x="1990725" y="3248025"/>
          <a:ext cx="85725" cy="381000"/>
        </a:xfrm>
        <a:prstGeom prst="line">
          <a:avLst/>
        </a:prstGeom>
        <a:noFill/>
        <a:ln w="6350">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1924731</xdr:colOff>
      <xdr:row>16</xdr:row>
      <xdr:rowOff>102664</xdr:rowOff>
    </xdr:from>
    <xdr:to>
      <xdr:col>3</xdr:col>
      <xdr:colOff>691808</xdr:colOff>
      <xdr:row>20</xdr:row>
      <xdr:rowOff>121027</xdr:rowOff>
    </xdr:to>
    <xdr:sp macro="" textlink="">
      <xdr:nvSpPr>
        <xdr:cNvPr id="29" name="Freihandform 28"/>
        <xdr:cNvSpPr/>
      </xdr:nvSpPr>
      <xdr:spPr bwMode="auto">
        <a:xfrm>
          <a:off x="2305731" y="3931714"/>
          <a:ext cx="1443602" cy="666063"/>
        </a:xfrm>
        <a:custGeom>
          <a:avLst/>
          <a:gdLst>
            <a:gd name="connsiteX0" fmla="*/ 0 w 3212124"/>
            <a:gd name="connsiteY0" fmla="*/ 1109785 h 1461477"/>
            <a:gd name="connsiteX1" fmla="*/ 937847 w 3212124"/>
            <a:gd name="connsiteY1" fmla="*/ 1461477 h 1461477"/>
            <a:gd name="connsiteX2" fmla="*/ 2258647 w 3212124"/>
            <a:gd name="connsiteY2" fmla="*/ 1453661 h 1461477"/>
            <a:gd name="connsiteX3" fmla="*/ 3212124 w 3212124"/>
            <a:gd name="connsiteY3" fmla="*/ 1141046 h 1461477"/>
            <a:gd name="connsiteX4" fmla="*/ 1484924 w 3212124"/>
            <a:gd name="connsiteY4" fmla="*/ 0 h 1461477"/>
            <a:gd name="connsiteX5" fmla="*/ 0 w 3212124"/>
            <a:gd name="connsiteY5" fmla="*/ 1109785 h 1461477"/>
            <a:gd name="connsiteX0" fmla="*/ 0 w 3341078"/>
            <a:gd name="connsiteY0" fmla="*/ 1109785 h 1461477"/>
            <a:gd name="connsiteX1" fmla="*/ 937847 w 3341078"/>
            <a:gd name="connsiteY1" fmla="*/ 1461477 h 1461477"/>
            <a:gd name="connsiteX2" fmla="*/ 2258647 w 3341078"/>
            <a:gd name="connsiteY2" fmla="*/ 1453661 h 1461477"/>
            <a:gd name="connsiteX3" fmla="*/ 3212124 w 3341078"/>
            <a:gd name="connsiteY3" fmla="*/ 1141046 h 1461477"/>
            <a:gd name="connsiteX4" fmla="*/ 1484924 w 3341078"/>
            <a:gd name="connsiteY4" fmla="*/ 0 h 1461477"/>
            <a:gd name="connsiteX5" fmla="*/ 0 w 3341078"/>
            <a:gd name="connsiteY5" fmla="*/ 1109785 h 1461477"/>
            <a:gd name="connsiteX0" fmla="*/ 0 w 3341078"/>
            <a:gd name="connsiteY0" fmla="*/ 1109785 h 1461477"/>
            <a:gd name="connsiteX1" fmla="*/ 656493 w 3341078"/>
            <a:gd name="connsiteY1" fmla="*/ 1367692 h 1461477"/>
            <a:gd name="connsiteX2" fmla="*/ 937847 w 3341078"/>
            <a:gd name="connsiteY2" fmla="*/ 1461477 h 1461477"/>
            <a:gd name="connsiteX3" fmla="*/ 2258647 w 3341078"/>
            <a:gd name="connsiteY3" fmla="*/ 1453661 h 1461477"/>
            <a:gd name="connsiteX4" fmla="*/ 3212124 w 3341078"/>
            <a:gd name="connsiteY4" fmla="*/ 1141046 h 1461477"/>
            <a:gd name="connsiteX5" fmla="*/ 1484924 w 3341078"/>
            <a:gd name="connsiteY5" fmla="*/ 0 h 1461477"/>
            <a:gd name="connsiteX6" fmla="*/ 0 w 3341078"/>
            <a:gd name="connsiteY6" fmla="*/ 1109785 h 1461477"/>
            <a:gd name="connsiteX0" fmla="*/ 138072 w 3479150"/>
            <a:gd name="connsiteY0" fmla="*/ 1109785 h 1461477"/>
            <a:gd name="connsiteX1" fmla="*/ 794565 w 3479150"/>
            <a:gd name="connsiteY1" fmla="*/ 1367692 h 1461477"/>
            <a:gd name="connsiteX2" fmla="*/ 1075919 w 3479150"/>
            <a:gd name="connsiteY2" fmla="*/ 1461477 h 1461477"/>
            <a:gd name="connsiteX3" fmla="*/ 2396719 w 3479150"/>
            <a:gd name="connsiteY3" fmla="*/ 1453661 h 1461477"/>
            <a:gd name="connsiteX4" fmla="*/ 3350196 w 3479150"/>
            <a:gd name="connsiteY4" fmla="*/ 1141046 h 1461477"/>
            <a:gd name="connsiteX5" fmla="*/ 1622996 w 3479150"/>
            <a:gd name="connsiteY5" fmla="*/ 0 h 1461477"/>
            <a:gd name="connsiteX6" fmla="*/ 138072 w 3479150"/>
            <a:gd name="connsiteY6" fmla="*/ 1109785 h 1461477"/>
            <a:gd name="connsiteX0" fmla="*/ 138072 w 3479150"/>
            <a:gd name="connsiteY0" fmla="*/ 1109785 h 1461477"/>
            <a:gd name="connsiteX1" fmla="*/ 794565 w 3479150"/>
            <a:gd name="connsiteY1" fmla="*/ 1367692 h 1461477"/>
            <a:gd name="connsiteX2" fmla="*/ 1075919 w 3479150"/>
            <a:gd name="connsiteY2" fmla="*/ 1461477 h 1461477"/>
            <a:gd name="connsiteX3" fmla="*/ 2396719 w 3479150"/>
            <a:gd name="connsiteY3" fmla="*/ 1453661 h 1461477"/>
            <a:gd name="connsiteX4" fmla="*/ 3350196 w 3479150"/>
            <a:gd name="connsiteY4" fmla="*/ 1141046 h 1461477"/>
            <a:gd name="connsiteX5" fmla="*/ 1622996 w 3479150"/>
            <a:gd name="connsiteY5" fmla="*/ 0 h 1461477"/>
            <a:gd name="connsiteX6" fmla="*/ 138072 w 3479150"/>
            <a:gd name="connsiteY6" fmla="*/ 1109785 h 1461477"/>
            <a:gd name="connsiteX0" fmla="*/ 91179 w 3432257"/>
            <a:gd name="connsiteY0" fmla="*/ 1109785 h 1461477"/>
            <a:gd name="connsiteX1" fmla="*/ 1029026 w 3432257"/>
            <a:gd name="connsiteY1" fmla="*/ 1461477 h 1461477"/>
            <a:gd name="connsiteX2" fmla="*/ 2349826 w 3432257"/>
            <a:gd name="connsiteY2" fmla="*/ 1453661 h 1461477"/>
            <a:gd name="connsiteX3" fmla="*/ 3303303 w 3432257"/>
            <a:gd name="connsiteY3" fmla="*/ 1141046 h 1461477"/>
            <a:gd name="connsiteX4" fmla="*/ 1576103 w 3432257"/>
            <a:gd name="connsiteY4" fmla="*/ 0 h 1461477"/>
            <a:gd name="connsiteX5" fmla="*/ 91179 w 3432257"/>
            <a:gd name="connsiteY5" fmla="*/ 1109785 h 1461477"/>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1576103 w 3432257"/>
            <a:gd name="connsiteY4" fmla="*/ 0 h 1518790"/>
            <a:gd name="connsiteX5" fmla="*/ 91179 w 3432257"/>
            <a:gd name="connsiteY5"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1576103 w 3432257"/>
            <a:gd name="connsiteY4" fmla="*/ 0 h 1518790"/>
            <a:gd name="connsiteX5" fmla="*/ 91179 w 3432257"/>
            <a:gd name="connsiteY5"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1576103 w 3432257"/>
            <a:gd name="connsiteY4" fmla="*/ 0 h 1518790"/>
            <a:gd name="connsiteX5" fmla="*/ 91179 w 3432257"/>
            <a:gd name="connsiteY5"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005341 w 3432257"/>
            <a:gd name="connsiteY4" fmla="*/ 937915 h 1518790"/>
            <a:gd name="connsiteX5" fmla="*/ 1576103 w 3432257"/>
            <a:gd name="connsiteY5" fmla="*/ 0 h 1518790"/>
            <a:gd name="connsiteX6" fmla="*/ 91179 w 3432257"/>
            <a:gd name="connsiteY6"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22362 w 3432257"/>
            <a:gd name="connsiteY4" fmla="*/ 1016836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231219 w 3432257"/>
            <a:gd name="connsiteY4" fmla="*/ 1030443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231219 w 3432257"/>
            <a:gd name="connsiteY4" fmla="*/ 1030443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231219 w 3432257"/>
            <a:gd name="connsiteY4" fmla="*/ 1030443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005341 w 3432257"/>
            <a:gd name="connsiteY4" fmla="*/ 937915 h 1518790"/>
            <a:gd name="connsiteX5" fmla="*/ 1576103 w 3432257"/>
            <a:gd name="connsiteY5" fmla="*/ 0 h 1518790"/>
            <a:gd name="connsiteX6" fmla="*/ 91179 w 3432257"/>
            <a:gd name="connsiteY6"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005341 w 3432257"/>
            <a:gd name="connsiteY4" fmla="*/ 937915 h 1518790"/>
            <a:gd name="connsiteX5" fmla="*/ 1576103 w 3432257"/>
            <a:gd name="connsiteY5" fmla="*/ 0 h 1518790"/>
            <a:gd name="connsiteX6" fmla="*/ 91179 w 3432257"/>
            <a:gd name="connsiteY6" fmla="*/ 1109785 h 1518790"/>
            <a:gd name="connsiteX0" fmla="*/ 91179 w 3438863"/>
            <a:gd name="connsiteY0" fmla="*/ 1109785 h 1518790"/>
            <a:gd name="connsiteX1" fmla="*/ 1029026 w 3438863"/>
            <a:gd name="connsiteY1" fmla="*/ 1461477 h 1518790"/>
            <a:gd name="connsiteX2" fmla="*/ 2349826 w 3438863"/>
            <a:gd name="connsiteY2" fmla="*/ 1453661 h 1518790"/>
            <a:gd name="connsiteX3" fmla="*/ 3303303 w 3438863"/>
            <a:gd name="connsiteY3" fmla="*/ 1141046 h 1518790"/>
            <a:gd name="connsiteX4" fmla="*/ 3165905 w 3438863"/>
            <a:gd name="connsiteY4" fmla="*/ 995065 h 1518790"/>
            <a:gd name="connsiteX5" fmla="*/ 3005341 w 3438863"/>
            <a:gd name="connsiteY5" fmla="*/ 937915 h 1518790"/>
            <a:gd name="connsiteX6" fmla="*/ 1576103 w 3438863"/>
            <a:gd name="connsiteY6" fmla="*/ 0 h 1518790"/>
            <a:gd name="connsiteX7" fmla="*/ 91179 w 3438863"/>
            <a:gd name="connsiteY7" fmla="*/ 1109785 h 1518790"/>
            <a:gd name="connsiteX0" fmla="*/ 91179 w 3438863"/>
            <a:gd name="connsiteY0" fmla="*/ 1109785 h 1518790"/>
            <a:gd name="connsiteX1" fmla="*/ 1029026 w 3438863"/>
            <a:gd name="connsiteY1" fmla="*/ 1461477 h 1518790"/>
            <a:gd name="connsiteX2" fmla="*/ 2349826 w 3438863"/>
            <a:gd name="connsiteY2" fmla="*/ 1453661 h 1518790"/>
            <a:gd name="connsiteX3" fmla="*/ 3303303 w 3438863"/>
            <a:gd name="connsiteY3" fmla="*/ 1141046 h 1518790"/>
            <a:gd name="connsiteX4" fmla="*/ 3165905 w 3438863"/>
            <a:gd name="connsiteY4" fmla="*/ 995065 h 1518790"/>
            <a:gd name="connsiteX5" fmla="*/ 3005341 w 3438863"/>
            <a:gd name="connsiteY5" fmla="*/ 937915 h 1518790"/>
            <a:gd name="connsiteX6" fmla="*/ 1576103 w 3438863"/>
            <a:gd name="connsiteY6" fmla="*/ 0 h 1518790"/>
            <a:gd name="connsiteX7" fmla="*/ 91179 w 3438863"/>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65905 w 3432257"/>
            <a:gd name="connsiteY4" fmla="*/ 995065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65905 w 3432257"/>
            <a:gd name="connsiteY4" fmla="*/ 995065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2 w 3432257"/>
            <a:gd name="connsiteY4" fmla="*/ 986900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204005 w 3432257"/>
            <a:gd name="connsiteY4" fmla="*/ 1103921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91179 w 3432257"/>
            <a:gd name="connsiteY7"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188663 w 3432257"/>
            <a:gd name="connsiteY7" fmla="*/ 1038607 h 1518790"/>
            <a:gd name="connsiteX8" fmla="*/ 91179 w 3432257"/>
            <a:gd name="connsiteY8"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248535 w 3432257"/>
            <a:gd name="connsiteY7" fmla="*/ 986900 h 1518790"/>
            <a:gd name="connsiteX8" fmla="*/ 91179 w 3432257"/>
            <a:gd name="connsiteY8"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248535 w 3432257"/>
            <a:gd name="connsiteY7" fmla="*/ 986900 h 1518790"/>
            <a:gd name="connsiteX8" fmla="*/ 147841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248535 w 3432257"/>
            <a:gd name="connsiteY7" fmla="*/ 986900 h 1518790"/>
            <a:gd name="connsiteX8" fmla="*/ 147841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248535 w 3432257"/>
            <a:gd name="connsiteY7" fmla="*/ 986900 h 1518790"/>
            <a:gd name="connsiteX8" fmla="*/ 147841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9512 w 3432257"/>
            <a:gd name="connsiteY4" fmla="*/ 1011392 h 1518790"/>
            <a:gd name="connsiteX5" fmla="*/ 3005341 w 3432257"/>
            <a:gd name="connsiteY5" fmla="*/ 937915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6790 w 3432257"/>
            <a:gd name="connsiteY4" fmla="*/ 1019557 h 1518790"/>
            <a:gd name="connsiteX5" fmla="*/ 3005341 w 3432257"/>
            <a:gd name="connsiteY5" fmla="*/ 937915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6790 w 3432257"/>
            <a:gd name="connsiteY4" fmla="*/ 1019557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76790 w 3432257"/>
            <a:gd name="connsiteY4" fmla="*/ 1011393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9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0443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02620 w 3432257"/>
            <a:gd name="connsiteY5" fmla="*/ 932473 h 1518790"/>
            <a:gd name="connsiteX6" fmla="*/ 1576103 w 3432257"/>
            <a:gd name="connsiteY6" fmla="*/ 0 h 1518790"/>
            <a:gd name="connsiteX7" fmla="*/ 248535 w 3432257"/>
            <a:gd name="connsiteY7" fmla="*/ 986900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02620 w 3432257"/>
            <a:gd name="connsiteY5" fmla="*/ 932473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16144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16144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8561 w 3432257"/>
            <a:gd name="connsiteY4" fmla="*/ 1025000 h 1518790"/>
            <a:gd name="connsiteX5" fmla="*/ 3024392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87675 w 3432257"/>
            <a:gd name="connsiteY4" fmla="*/ 1027721 h 1518790"/>
            <a:gd name="connsiteX5" fmla="*/ 3024392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87675 w 3432257"/>
            <a:gd name="connsiteY4" fmla="*/ 1027721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5761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518790"/>
            <a:gd name="connsiteX1" fmla="*/ 1029026 w 3432257"/>
            <a:gd name="connsiteY1" fmla="*/ 1461477 h 1518790"/>
            <a:gd name="connsiteX2" fmla="*/ 2349826 w 3432257"/>
            <a:gd name="connsiteY2" fmla="*/ 1453661 h 1518790"/>
            <a:gd name="connsiteX3" fmla="*/ 3303303 w 3432257"/>
            <a:gd name="connsiteY3" fmla="*/ 1141046 h 1518790"/>
            <a:gd name="connsiteX4" fmla="*/ 3190397 w 3432257"/>
            <a:gd name="connsiteY4" fmla="*/ 1022278 h 1518790"/>
            <a:gd name="connsiteX5" fmla="*/ 3035277 w 3432257"/>
            <a:gd name="connsiteY5" fmla="*/ 927030 h 1518790"/>
            <a:gd name="connsiteX6" fmla="*/ 1690403 w 3432257"/>
            <a:gd name="connsiteY6" fmla="*/ 0 h 1518790"/>
            <a:gd name="connsiteX7" fmla="*/ 243092 w 3432257"/>
            <a:gd name="connsiteY7" fmla="*/ 976014 h 1518790"/>
            <a:gd name="connsiteX8" fmla="*/ 161448 w 3432257"/>
            <a:gd name="connsiteY8" fmla="*/ 1035886 h 1518790"/>
            <a:gd name="connsiteX9" fmla="*/ 91179 w 3432257"/>
            <a:gd name="connsiteY9" fmla="*/ 1109785 h 1518790"/>
            <a:gd name="connsiteX0" fmla="*/ 91179 w 3432257"/>
            <a:gd name="connsiteY0" fmla="*/ 1109785 h 1699335"/>
            <a:gd name="connsiteX1" fmla="*/ 1029026 w 3432257"/>
            <a:gd name="connsiteY1" fmla="*/ 1461477 h 1699335"/>
            <a:gd name="connsiteX2" fmla="*/ 2371785 w 3432257"/>
            <a:gd name="connsiteY2" fmla="*/ 1669376 h 1699335"/>
            <a:gd name="connsiteX3" fmla="*/ 3303303 w 3432257"/>
            <a:gd name="connsiteY3" fmla="*/ 1141046 h 1699335"/>
            <a:gd name="connsiteX4" fmla="*/ 3190397 w 3432257"/>
            <a:gd name="connsiteY4" fmla="*/ 1022278 h 1699335"/>
            <a:gd name="connsiteX5" fmla="*/ 3035277 w 3432257"/>
            <a:gd name="connsiteY5" fmla="*/ 927030 h 1699335"/>
            <a:gd name="connsiteX6" fmla="*/ 1690403 w 3432257"/>
            <a:gd name="connsiteY6" fmla="*/ 0 h 1699335"/>
            <a:gd name="connsiteX7" fmla="*/ 243092 w 3432257"/>
            <a:gd name="connsiteY7" fmla="*/ 976014 h 1699335"/>
            <a:gd name="connsiteX8" fmla="*/ 161448 w 3432257"/>
            <a:gd name="connsiteY8" fmla="*/ 1035886 h 1699335"/>
            <a:gd name="connsiteX9" fmla="*/ 91179 w 3432257"/>
            <a:gd name="connsiteY9" fmla="*/ 1109785 h 1699335"/>
            <a:gd name="connsiteX0" fmla="*/ 91179 w 3432257"/>
            <a:gd name="connsiteY0" fmla="*/ 1109785 h 1748521"/>
            <a:gd name="connsiteX1" fmla="*/ 930207 w 3432257"/>
            <a:gd name="connsiteY1" fmla="*/ 1655255 h 1748521"/>
            <a:gd name="connsiteX2" fmla="*/ 2371785 w 3432257"/>
            <a:gd name="connsiteY2" fmla="*/ 1669376 h 1748521"/>
            <a:gd name="connsiteX3" fmla="*/ 3303303 w 3432257"/>
            <a:gd name="connsiteY3" fmla="*/ 1141046 h 1748521"/>
            <a:gd name="connsiteX4" fmla="*/ 3190397 w 3432257"/>
            <a:gd name="connsiteY4" fmla="*/ 1022278 h 1748521"/>
            <a:gd name="connsiteX5" fmla="*/ 3035277 w 3432257"/>
            <a:gd name="connsiteY5" fmla="*/ 927030 h 1748521"/>
            <a:gd name="connsiteX6" fmla="*/ 1690403 w 3432257"/>
            <a:gd name="connsiteY6" fmla="*/ 0 h 1748521"/>
            <a:gd name="connsiteX7" fmla="*/ 243092 w 3432257"/>
            <a:gd name="connsiteY7" fmla="*/ 976014 h 1748521"/>
            <a:gd name="connsiteX8" fmla="*/ 161448 w 3432257"/>
            <a:gd name="connsiteY8" fmla="*/ 1035886 h 1748521"/>
            <a:gd name="connsiteX9" fmla="*/ 91179 w 3432257"/>
            <a:gd name="connsiteY9" fmla="*/ 1109785 h 1748521"/>
            <a:gd name="connsiteX0" fmla="*/ 91179 w 3432257"/>
            <a:gd name="connsiteY0" fmla="*/ 1109785 h 1748519"/>
            <a:gd name="connsiteX1" fmla="*/ 930207 w 3432257"/>
            <a:gd name="connsiteY1" fmla="*/ 1655255 h 1748519"/>
            <a:gd name="connsiteX2" fmla="*/ 2371785 w 3432257"/>
            <a:gd name="connsiteY2" fmla="*/ 1669376 h 1748519"/>
            <a:gd name="connsiteX3" fmla="*/ 3303303 w 3432257"/>
            <a:gd name="connsiteY3" fmla="*/ 1141046 h 1748519"/>
            <a:gd name="connsiteX4" fmla="*/ 3190397 w 3432257"/>
            <a:gd name="connsiteY4" fmla="*/ 1022278 h 1748519"/>
            <a:gd name="connsiteX5" fmla="*/ 3035277 w 3432257"/>
            <a:gd name="connsiteY5" fmla="*/ 927030 h 1748519"/>
            <a:gd name="connsiteX6" fmla="*/ 1690403 w 3432257"/>
            <a:gd name="connsiteY6" fmla="*/ 0 h 1748519"/>
            <a:gd name="connsiteX7" fmla="*/ 243092 w 3432257"/>
            <a:gd name="connsiteY7" fmla="*/ 976014 h 1748519"/>
            <a:gd name="connsiteX8" fmla="*/ 161448 w 3432257"/>
            <a:gd name="connsiteY8" fmla="*/ 1035886 h 1748519"/>
            <a:gd name="connsiteX9" fmla="*/ 91179 w 3432257"/>
            <a:gd name="connsiteY9" fmla="*/ 1109785 h 1748519"/>
            <a:gd name="connsiteX0" fmla="*/ 91179 w 3432257"/>
            <a:gd name="connsiteY0" fmla="*/ 1109785 h 1748521"/>
            <a:gd name="connsiteX1" fmla="*/ 930207 w 3432257"/>
            <a:gd name="connsiteY1" fmla="*/ 1655255 h 1748521"/>
            <a:gd name="connsiteX2" fmla="*/ 2371785 w 3432257"/>
            <a:gd name="connsiteY2" fmla="*/ 1669376 h 1748521"/>
            <a:gd name="connsiteX3" fmla="*/ 3303303 w 3432257"/>
            <a:gd name="connsiteY3" fmla="*/ 1141046 h 1748521"/>
            <a:gd name="connsiteX4" fmla="*/ 3190397 w 3432257"/>
            <a:gd name="connsiteY4" fmla="*/ 1022278 h 1748521"/>
            <a:gd name="connsiteX5" fmla="*/ 3035277 w 3432257"/>
            <a:gd name="connsiteY5" fmla="*/ 927030 h 1748521"/>
            <a:gd name="connsiteX6" fmla="*/ 1690403 w 3432257"/>
            <a:gd name="connsiteY6" fmla="*/ 0 h 1748521"/>
            <a:gd name="connsiteX7" fmla="*/ 243092 w 3432257"/>
            <a:gd name="connsiteY7" fmla="*/ 976014 h 1748521"/>
            <a:gd name="connsiteX8" fmla="*/ 161448 w 3432257"/>
            <a:gd name="connsiteY8" fmla="*/ 1035886 h 1748521"/>
            <a:gd name="connsiteX9" fmla="*/ 91179 w 3432257"/>
            <a:gd name="connsiteY9" fmla="*/ 1109785 h 1748521"/>
            <a:gd name="connsiteX0" fmla="*/ 91179 w 3432257"/>
            <a:gd name="connsiteY0" fmla="*/ 1109785 h 1748519"/>
            <a:gd name="connsiteX1" fmla="*/ 930207 w 3432257"/>
            <a:gd name="connsiteY1" fmla="*/ 1655255 h 1748519"/>
            <a:gd name="connsiteX2" fmla="*/ 2371785 w 3432257"/>
            <a:gd name="connsiteY2" fmla="*/ 1669376 h 1748519"/>
            <a:gd name="connsiteX3" fmla="*/ 3303303 w 3432257"/>
            <a:gd name="connsiteY3" fmla="*/ 1141046 h 1748519"/>
            <a:gd name="connsiteX4" fmla="*/ 3190397 w 3432257"/>
            <a:gd name="connsiteY4" fmla="*/ 1022278 h 1748519"/>
            <a:gd name="connsiteX5" fmla="*/ 3035278 w 3432257"/>
            <a:gd name="connsiteY5" fmla="*/ 916062 h 1748519"/>
            <a:gd name="connsiteX6" fmla="*/ 1690403 w 3432257"/>
            <a:gd name="connsiteY6" fmla="*/ 0 h 1748519"/>
            <a:gd name="connsiteX7" fmla="*/ 243092 w 3432257"/>
            <a:gd name="connsiteY7" fmla="*/ 976014 h 1748519"/>
            <a:gd name="connsiteX8" fmla="*/ 161448 w 3432257"/>
            <a:gd name="connsiteY8" fmla="*/ 1035886 h 1748519"/>
            <a:gd name="connsiteX9" fmla="*/ 91179 w 3432257"/>
            <a:gd name="connsiteY9" fmla="*/ 1109785 h 174851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432257" h="1748519">
              <a:moveTo>
                <a:pt x="91179" y="1109785"/>
              </a:moveTo>
              <a:cubicBezTo>
                <a:pt x="0" y="1353365"/>
                <a:pt x="546447" y="1576614"/>
                <a:pt x="930207" y="1655255"/>
              </a:cubicBezTo>
              <a:cubicBezTo>
                <a:pt x="1310308" y="1748520"/>
                <a:pt x="2013708" y="1717617"/>
                <a:pt x="2371785" y="1669376"/>
              </a:cubicBezTo>
              <a:cubicBezTo>
                <a:pt x="2750831" y="1615971"/>
                <a:pt x="3432257" y="1383323"/>
                <a:pt x="3303303" y="1141046"/>
              </a:cubicBezTo>
              <a:cubicBezTo>
                <a:pt x="3270134" y="1077767"/>
                <a:pt x="3240059" y="1061576"/>
                <a:pt x="3190397" y="1022278"/>
              </a:cubicBezTo>
              <a:cubicBezTo>
                <a:pt x="3135296" y="988423"/>
                <a:pt x="3120177" y="969873"/>
                <a:pt x="3035278" y="916062"/>
              </a:cubicBezTo>
              <a:lnTo>
                <a:pt x="1690403" y="0"/>
              </a:lnTo>
              <a:lnTo>
                <a:pt x="243092" y="976014"/>
              </a:lnTo>
              <a:cubicBezTo>
                <a:pt x="206806" y="1004136"/>
                <a:pt x="208620" y="1005043"/>
                <a:pt x="161448" y="1035886"/>
              </a:cubicBezTo>
              <a:cubicBezTo>
                <a:pt x="109903" y="1073219"/>
                <a:pt x="110066" y="1083338"/>
                <a:pt x="91179" y="1109785"/>
              </a:cubicBezTo>
              <a:close/>
            </a:path>
          </a:pathLst>
        </a:custGeom>
        <a:gradFill flip="none" rotWithShape="1">
          <a:gsLst>
            <a:gs pos="0">
              <a:schemeClr val="bg1">
                <a:lumMod val="50000"/>
              </a:schemeClr>
            </a:gs>
            <a:gs pos="51000">
              <a:schemeClr val="bg1">
                <a:lumMod val="75000"/>
              </a:schemeClr>
            </a:gs>
          </a:gsLst>
          <a:lin ang="12000000" scaled="0"/>
          <a:tileRect/>
        </a:gra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clientData/>
  </xdr:twoCellAnchor>
  <xdr:twoCellAnchor editAs="oneCell">
    <xdr:from>
      <xdr:col>1</xdr:col>
      <xdr:colOff>1561375</xdr:colOff>
      <xdr:row>16</xdr:row>
      <xdr:rowOff>6260</xdr:rowOff>
    </xdr:from>
    <xdr:to>
      <xdr:col>4</xdr:col>
      <xdr:colOff>155677</xdr:colOff>
      <xdr:row>18</xdr:row>
      <xdr:rowOff>6677</xdr:rowOff>
    </xdr:to>
    <xdr:sp macro="" textlink="">
      <xdr:nvSpPr>
        <xdr:cNvPr id="30" name="Freeform 41"/>
        <xdr:cNvSpPr>
          <a:spLocks/>
        </xdr:cNvSpPr>
      </xdr:nvSpPr>
      <xdr:spPr bwMode="auto">
        <a:xfrm rot="700236">
          <a:off x="1942375" y="3835310"/>
          <a:ext cx="2032827" cy="324267"/>
        </a:xfrm>
        <a:custGeom>
          <a:avLst/>
          <a:gdLst>
            <a:gd name="T0" fmla="*/ 1 w 2933"/>
            <a:gd name="T1" fmla="*/ 6 h 735"/>
            <a:gd name="T2" fmla="*/ 1 w 2933"/>
            <a:gd name="T3" fmla="*/ 308 h 735"/>
            <a:gd name="T4" fmla="*/ 173 w 2933"/>
            <a:gd name="T5" fmla="*/ 494 h 735"/>
            <a:gd name="T6" fmla="*/ 557 w 2933"/>
            <a:gd name="T7" fmla="*/ 634 h 735"/>
            <a:gd name="T8" fmla="*/ 983 w 2933"/>
            <a:gd name="T9" fmla="*/ 706 h 735"/>
            <a:gd name="T10" fmla="*/ 1441 w 2933"/>
            <a:gd name="T11" fmla="*/ 734 h 735"/>
            <a:gd name="T12" fmla="*/ 2009 w 2933"/>
            <a:gd name="T13" fmla="*/ 698 h 735"/>
            <a:gd name="T14" fmla="*/ 2497 w 2933"/>
            <a:gd name="T15" fmla="*/ 604 h 735"/>
            <a:gd name="T16" fmla="*/ 2797 w 2933"/>
            <a:gd name="T17" fmla="*/ 464 h 735"/>
            <a:gd name="T18" fmla="*/ 2933 w 2933"/>
            <a:gd name="T19" fmla="*/ 300 h 735"/>
            <a:gd name="T20" fmla="*/ 2933 w 2933"/>
            <a:gd name="T21" fmla="*/ 0 h 735"/>
            <a:gd name="T22" fmla="*/ 2895 w 2933"/>
            <a:gd name="T23" fmla="*/ 96 h 735"/>
            <a:gd name="T24" fmla="*/ 2723 w 2933"/>
            <a:gd name="T25" fmla="*/ 226 h 735"/>
            <a:gd name="T26" fmla="*/ 2255 w 2933"/>
            <a:gd name="T27" fmla="*/ 372 h 735"/>
            <a:gd name="T28" fmla="*/ 1633 w 2933"/>
            <a:gd name="T29" fmla="*/ 446 h 735"/>
            <a:gd name="T30" fmla="*/ 767 w 2933"/>
            <a:gd name="T31" fmla="*/ 392 h 735"/>
            <a:gd name="T32" fmla="*/ 231 w 2933"/>
            <a:gd name="T33" fmla="*/ 236 h 735"/>
            <a:gd name="T34" fmla="*/ 13 w 2933"/>
            <a:gd name="T35" fmla="*/ 62 h 735"/>
            <a:gd name="T36" fmla="*/ 1 w 2933"/>
            <a:gd name="T37" fmla="*/ 6 h 73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933"/>
            <a:gd name="T58" fmla="*/ 0 h 735"/>
            <a:gd name="T59" fmla="*/ 2933 w 2933"/>
            <a:gd name="T60" fmla="*/ 735 h 73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933" h="735">
              <a:moveTo>
                <a:pt x="1" y="6"/>
              </a:moveTo>
              <a:cubicBezTo>
                <a:pt x="0" y="91"/>
                <a:pt x="1" y="223"/>
                <a:pt x="1" y="308"/>
              </a:cubicBezTo>
              <a:cubicBezTo>
                <a:pt x="19" y="386"/>
                <a:pt x="80" y="440"/>
                <a:pt x="173" y="494"/>
              </a:cubicBezTo>
              <a:cubicBezTo>
                <a:pt x="266" y="548"/>
                <a:pt x="422" y="599"/>
                <a:pt x="557" y="634"/>
              </a:cubicBezTo>
              <a:cubicBezTo>
                <a:pt x="692" y="669"/>
                <a:pt x="836" y="689"/>
                <a:pt x="983" y="706"/>
              </a:cubicBezTo>
              <a:cubicBezTo>
                <a:pt x="1130" y="723"/>
                <a:pt x="1270" y="735"/>
                <a:pt x="1441" y="734"/>
              </a:cubicBezTo>
              <a:cubicBezTo>
                <a:pt x="1612" y="733"/>
                <a:pt x="1833" y="720"/>
                <a:pt x="2009" y="698"/>
              </a:cubicBezTo>
              <a:cubicBezTo>
                <a:pt x="2185" y="676"/>
                <a:pt x="2366" y="643"/>
                <a:pt x="2497" y="604"/>
              </a:cubicBezTo>
              <a:cubicBezTo>
                <a:pt x="2628" y="565"/>
                <a:pt x="2724" y="515"/>
                <a:pt x="2797" y="464"/>
              </a:cubicBezTo>
              <a:cubicBezTo>
                <a:pt x="2870" y="413"/>
                <a:pt x="2910" y="377"/>
                <a:pt x="2933" y="300"/>
              </a:cubicBezTo>
              <a:lnTo>
                <a:pt x="2933" y="0"/>
              </a:lnTo>
              <a:lnTo>
                <a:pt x="2895" y="96"/>
              </a:lnTo>
              <a:cubicBezTo>
                <a:pt x="2860" y="134"/>
                <a:pt x="2830" y="180"/>
                <a:pt x="2723" y="226"/>
              </a:cubicBezTo>
              <a:cubicBezTo>
                <a:pt x="2616" y="272"/>
                <a:pt x="2437" y="335"/>
                <a:pt x="2255" y="372"/>
              </a:cubicBezTo>
              <a:cubicBezTo>
                <a:pt x="2073" y="409"/>
                <a:pt x="1881" y="443"/>
                <a:pt x="1633" y="446"/>
              </a:cubicBezTo>
              <a:cubicBezTo>
                <a:pt x="1385" y="449"/>
                <a:pt x="1001" y="427"/>
                <a:pt x="767" y="392"/>
              </a:cubicBezTo>
              <a:cubicBezTo>
                <a:pt x="533" y="357"/>
                <a:pt x="357" y="291"/>
                <a:pt x="231" y="236"/>
              </a:cubicBezTo>
              <a:cubicBezTo>
                <a:pt x="105" y="181"/>
                <a:pt x="51" y="100"/>
                <a:pt x="13" y="62"/>
              </a:cubicBezTo>
              <a:lnTo>
                <a:pt x="1" y="6"/>
              </a:lnTo>
              <a:close/>
            </a:path>
          </a:pathLst>
        </a:custGeom>
        <a:gradFill flip="none" rotWithShape="1">
          <a:gsLst>
            <a:gs pos="64000">
              <a:schemeClr val="bg1">
                <a:lumMod val="95000"/>
              </a:schemeClr>
            </a:gs>
            <a:gs pos="100000">
              <a:schemeClr val="bg1">
                <a:lumMod val="65000"/>
              </a:schemeClr>
            </a:gs>
          </a:gsLst>
          <a:lin ang="2700000" scaled="1"/>
          <a:tileRect/>
        </a:gradFill>
        <a:ln w="9525">
          <a:solidFill>
            <a:schemeClr val="tx1"/>
          </a:solidFill>
          <a:round/>
          <a:headEnd/>
          <a:tailEnd/>
        </a:ln>
      </xdr:spPr>
      <xdr:txBody>
        <a:bodyPr wrap="square"/>
        <a:lstStyle/>
        <a:p>
          <a:endParaRPr lang="fr-CH"/>
        </a:p>
      </xdr:txBody>
    </xdr:sp>
    <xdr:clientData/>
  </xdr:twoCellAnchor>
  <xdr:twoCellAnchor editAs="oneCell">
    <xdr:from>
      <xdr:col>1</xdr:col>
      <xdr:colOff>1600200</xdr:colOff>
      <xdr:row>14</xdr:row>
      <xdr:rowOff>123825</xdr:rowOff>
    </xdr:from>
    <xdr:to>
      <xdr:col>4</xdr:col>
      <xdr:colOff>180975</xdr:colOff>
      <xdr:row>17</xdr:row>
      <xdr:rowOff>47625</xdr:rowOff>
    </xdr:to>
    <xdr:sp macro="" textlink="">
      <xdr:nvSpPr>
        <xdr:cNvPr id="2173739" name="Oval 42"/>
        <xdr:cNvSpPr>
          <a:spLocks noChangeArrowheads="1"/>
        </xdr:cNvSpPr>
      </xdr:nvSpPr>
      <xdr:spPr bwMode="auto">
        <a:xfrm rot="700236">
          <a:off x="1981200" y="3629025"/>
          <a:ext cx="2019300" cy="409575"/>
        </a:xfrm>
        <a:prstGeom prst="ellipse">
          <a:avLst/>
        </a:prstGeom>
        <a:gradFill rotWithShape="1">
          <a:gsLst>
            <a:gs pos="0">
              <a:srgbClr val="DBEEF4"/>
            </a:gs>
            <a:gs pos="100000">
              <a:srgbClr val="4BACC6"/>
            </a:gs>
          </a:gsLst>
          <a:path path="shape">
            <a:fillToRect l="50000" t="50000" r="50000" b="50000"/>
          </a:path>
        </a:gradFill>
        <a:ln w="9525">
          <a:solidFill>
            <a:srgbClr val="000000"/>
          </a:solidFill>
          <a:round/>
          <a:headEnd/>
          <a:tailEnd/>
        </a:ln>
      </xdr:spPr>
    </xdr:sp>
    <xdr:clientData/>
  </xdr:twoCellAnchor>
  <xdr:twoCellAnchor editAs="oneCell">
    <xdr:from>
      <xdr:col>2</xdr:col>
      <xdr:colOff>523875</xdr:colOff>
      <xdr:row>15</xdr:row>
      <xdr:rowOff>104775</xdr:rowOff>
    </xdr:from>
    <xdr:to>
      <xdr:col>3</xdr:col>
      <xdr:colOff>104775</xdr:colOff>
      <xdr:row>16</xdr:row>
      <xdr:rowOff>28575</xdr:rowOff>
    </xdr:to>
    <xdr:sp macro="" textlink="">
      <xdr:nvSpPr>
        <xdr:cNvPr id="2173740" name="Oval 42"/>
        <xdr:cNvSpPr>
          <a:spLocks noChangeArrowheads="1"/>
        </xdr:cNvSpPr>
      </xdr:nvSpPr>
      <xdr:spPr bwMode="auto">
        <a:xfrm rot="700236">
          <a:off x="2876550" y="3771900"/>
          <a:ext cx="285750" cy="85725"/>
        </a:xfrm>
        <a:prstGeom prst="ellipse">
          <a:avLst/>
        </a:prstGeom>
        <a:gradFill rotWithShape="1">
          <a:gsLst>
            <a:gs pos="0">
              <a:srgbClr val="7F7F7F"/>
            </a:gs>
            <a:gs pos="100000">
              <a:srgbClr val="BFBFBF"/>
            </a:gs>
          </a:gsLst>
          <a:lin ang="2700000" scaled="1"/>
        </a:gradFill>
        <a:ln w="9525">
          <a:solidFill>
            <a:srgbClr val="000000"/>
          </a:solidFill>
          <a:round/>
          <a:headEnd/>
          <a:tailEnd/>
        </a:ln>
      </xdr:spPr>
    </xdr:sp>
    <xdr:clientData/>
  </xdr:twoCellAnchor>
  <xdr:twoCellAnchor editAs="oneCell">
    <xdr:from>
      <xdr:col>1</xdr:col>
      <xdr:colOff>800100</xdr:colOff>
      <xdr:row>17</xdr:row>
      <xdr:rowOff>104775</xdr:rowOff>
    </xdr:from>
    <xdr:to>
      <xdr:col>5</xdr:col>
      <xdr:colOff>228600</xdr:colOff>
      <xdr:row>22</xdr:row>
      <xdr:rowOff>47625</xdr:rowOff>
    </xdr:to>
    <xdr:sp macro="" textlink="">
      <xdr:nvSpPr>
        <xdr:cNvPr id="2173741" name="Line 5"/>
        <xdr:cNvSpPr>
          <a:spLocks noChangeShapeType="1"/>
        </xdr:cNvSpPr>
      </xdr:nvSpPr>
      <xdr:spPr bwMode="auto">
        <a:xfrm flipH="1" flipV="1">
          <a:off x="1181100" y="4095750"/>
          <a:ext cx="3609975" cy="7524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306591</xdr:colOff>
      <xdr:row>19</xdr:row>
      <xdr:rowOff>2504</xdr:rowOff>
    </xdr:from>
    <xdr:to>
      <xdr:col>2</xdr:col>
      <xdr:colOff>571742</xdr:colOff>
      <xdr:row>20</xdr:row>
      <xdr:rowOff>33386</xdr:rowOff>
    </xdr:to>
    <xdr:sp macro="" textlink="">
      <xdr:nvSpPr>
        <xdr:cNvPr id="34" name="Text Box 36"/>
        <xdr:cNvSpPr txBox="1">
          <a:spLocks noChangeArrowheads="1"/>
        </xdr:cNvSpPr>
      </xdr:nvSpPr>
      <xdr:spPr bwMode="auto">
        <a:xfrm>
          <a:off x="2659266" y="4317329"/>
          <a:ext cx="265151" cy="192807"/>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D</a:t>
          </a:r>
          <a:r>
            <a:rPr lang="fr-CH" sz="1050" b="1" baseline="-25000">
              <a:latin typeface="Arial" charset="0"/>
            </a:rPr>
            <a:t>a</a:t>
          </a:r>
          <a:endParaRPr lang="de-CH" sz="1050" b="1" baseline="-25000">
            <a:latin typeface="Arial" charset="0"/>
          </a:endParaRPr>
        </a:p>
      </xdr:txBody>
    </xdr:sp>
    <xdr:clientData/>
  </xdr:twoCellAnchor>
  <xdr:twoCellAnchor editAs="oneCell">
    <xdr:from>
      <xdr:col>2</xdr:col>
      <xdr:colOff>178926</xdr:colOff>
      <xdr:row>21</xdr:row>
      <xdr:rowOff>108089</xdr:rowOff>
    </xdr:from>
    <xdr:to>
      <xdr:col>3</xdr:col>
      <xdr:colOff>240069</xdr:colOff>
      <xdr:row>23</xdr:row>
      <xdr:rowOff>82214</xdr:rowOff>
    </xdr:to>
    <xdr:sp macro="" textlink="">
      <xdr:nvSpPr>
        <xdr:cNvPr id="35" name="Text Box 59"/>
        <xdr:cNvSpPr txBox="1">
          <a:spLocks noChangeArrowheads="1"/>
        </xdr:cNvSpPr>
      </xdr:nvSpPr>
      <xdr:spPr bwMode="auto">
        <a:xfrm>
          <a:off x="2531601" y="4746764"/>
          <a:ext cx="765993" cy="297975"/>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2</a:t>
          </a:r>
          <a:r>
            <a:rPr lang="fr-CH" sz="1050" b="1" kern="1200">
              <a:solidFill>
                <a:schemeClr val="tx1"/>
              </a:solidFill>
              <a:latin typeface="Arial" pitchFamily="34" charset="0"/>
              <a:ea typeface="+mn-ea"/>
              <a:cs typeface="Arial" pitchFamily="34" charset="0"/>
            </a:rPr>
            <a:t>=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4</xdr:row>
      <xdr:rowOff>57150</xdr:rowOff>
    </xdr:from>
    <xdr:to>
      <xdr:col>3</xdr:col>
      <xdr:colOff>304800</xdr:colOff>
      <xdr:row>26</xdr:row>
      <xdr:rowOff>152400</xdr:rowOff>
    </xdr:to>
    <xdr:grpSp>
      <xdr:nvGrpSpPr>
        <xdr:cNvPr id="2202827" name="Gruppieren 33"/>
        <xdr:cNvGrpSpPr>
          <a:grpSpLocks/>
        </xdr:cNvGrpSpPr>
      </xdr:nvGrpSpPr>
      <xdr:grpSpPr bwMode="auto">
        <a:xfrm>
          <a:off x="28575" y="1476375"/>
          <a:ext cx="4429125" cy="4276725"/>
          <a:chOff x="47625" y="1495425"/>
          <a:chExt cx="4432298" cy="4276725"/>
        </a:xfrm>
      </xdr:grpSpPr>
      <xdr:grpSp>
        <xdr:nvGrpSpPr>
          <xdr:cNvPr id="2202833" name="Gruppieren 51"/>
          <xdr:cNvGrpSpPr>
            <a:grpSpLocks/>
          </xdr:cNvGrpSpPr>
        </xdr:nvGrpSpPr>
        <xdr:grpSpPr bwMode="auto">
          <a:xfrm>
            <a:off x="47625" y="1495425"/>
            <a:ext cx="4432298" cy="4276725"/>
            <a:chOff x="1262063" y="230188"/>
            <a:chExt cx="6710362" cy="6627812"/>
          </a:xfrm>
        </xdr:grpSpPr>
        <xdr:pic>
          <xdr:nvPicPr>
            <xdr:cNvPr id="2202835" name="Picture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2063" y="230188"/>
              <a:ext cx="6710362" cy="6627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2836" name="Rectangle 4"/>
            <xdr:cNvSpPr>
              <a:spLocks noChangeArrowheads="1"/>
            </xdr:cNvSpPr>
          </xdr:nvSpPr>
          <xdr:spPr bwMode="auto">
            <a:xfrm rot="-427470">
              <a:off x="2351088" y="4848225"/>
              <a:ext cx="4152900" cy="147638"/>
            </a:xfrm>
            <a:prstGeom prst="rect">
              <a:avLst/>
            </a:prstGeom>
            <a:noFill/>
            <a:ln w="12700">
              <a:solidFill>
                <a:srgbClr val="C0504D"/>
              </a:solidFill>
              <a:prstDash val="dash"/>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02837" name="Line 5"/>
            <xdr:cNvSpPr>
              <a:spLocks noChangeShapeType="1"/>
            </xdr:cNvSpPr>
          </xdr:nvSpPr>
          <xdr:spPr bwMode="auto">
            <a:xfrm>
              <a:off x="4432300" y="4195763"/>
              <a:ext cx="0" cy="1838325"/>
            </a:xfrm>
            <a:prstGeom prst="line">
              <a:avLst/>
            </a:prstGeom>
            <a:noFill/>
            <a:ln w="9525">
              <a:solidFill>
                <a:srgbClr val="000000"/>
              </a:solidFill>
              <a:prstDash val="dashDot"/>
              <a:round/>
              <a:headEnd/>
              <a:tailEnd/>
            </a:ln>
            <a:extLst>
              <a:ext uri="{909E8E84-426E-40DD-AFC4-6F175D3DCCD1}">
                <a14:hiddenFill xmlns:a14="http://schemas.microsoft.com/office/drawing/2010/main">
                  <a:noFill/>
                </a14:hiddenFill>
              </a:ext>
            </a:extLst>
          </xdr:spPr>
        </xdr:sp>
        <xdr:sp macro="" textlink="">
          <xdr:nvSpPr>
            <xdr:cNvPr id="2202838" name="Line 6"/>
            <xdr:cNvSpPr>
              <a:spLocks noChangeShapeType="1"/>
            </xdr:cNvSpPr>
          </xdr:nvSpPr>
          <xdr:spPr bwMode="auto">
            <a:xfrm>
              <a:off x="2703513" y="5219700"/>
              <a:ext cx="0" cy="8096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02839" name="Line 7"/>
            <xdr:cNvSpPr>
              <a:spLocks noChangeShapeType="1"/>
            </xdr:cNvSpPr>
          </xdr:nvSpPr>
          <xdr:spPr bwMode="auto">
            <a:xfrm>
              <a:off x="2708275" y="6005513"/>
              <a:ext cx="17145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2" name="Text Box 8"/>
            <xdr:cNvSpPr txBox="1">
              <a:spLocks noChangeArrowheads="1"/>
            </xdr:cNvSpPr>
          </xdr:nvSpPr>
          <xdr:spPr bwMode="auto">
            <a:xfrm>
              <a:off x="3267956" y="5647576"/>
              <a:ext cx="606097" cy="309987"/>
            </a:xfrm>
            <a:prstGeom prst="rect">
              <a:avLst/>
            </a:prstGeom>
            <a:noFill/>
            <a:ln w="9525">
              <a:noFill/>
              <a:miter lim="800000"/>
              <a:headEnd/>
              <a:tailEnd/>
            </a:ln>
          </xdr:spPr>
          <xdr:txBody>
            <a:bodyPr wrap="square">
              <a:spAutoFit/>
            </a:bodyP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r>
                <a:rPr lang="fr-CH" sz="700" b="1">
                  <a:latin typeface="Arial" charset="0"/>
                </a:rPr>
                <a:t>200</a:t>
              </a:r>
              <a:endParaRPr lang="de-CH" sz="700" b="1">
                <a:latin typeface="Arial" charset="0"/>
              </a:endParaRPr>
            </a:p>
          </xdr:txBody>
        </xdr:sp>
        <xdr:sp macro="" textlink="">
          <xdr:nvSpPr>
            <xdr:cNvPr id="2202841" name="Line 9"/>
            <xdr:cNvSpPr>
              <a:spLocks noChangeShapeType="1"/>
            </xdr:cNvSpPr>
          </xdr:nvSpPr>
          <xdr:spPr bwMode="auto">
            <a:xfrm flipH="1">
              <a:off x="2098675" y="5219700"/>
              <a:ext cx="6000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02842" name="Line 10"/>
            <xdr:cNvSpPr>
              <a:spLocks noChangeShapeType="1"/>
            </xdr:cNvSpPr>
          </xdr:nvSpPr>
          <xdr:spPr bwMode="auto">
            <a:xfrm>
              <a:off x="2151063" y="5224463"/>
              <a:ext cx="0" cy="26670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45" name="Text Box 11"/>
            <xdr:cNvSpPr txBox="1">
              <a:spLocks noChangeArrowheads="1"/>
            </xdr:cNvSpPr>
          </xdr:nvSpPr>
          <xdr:spPr bwMode="auto">
            <a:xfrm rot="16200000">
              <a:off x="1488443" y="5039609"/>
              <a:ext cx="1048050" cy="404065"/>
            </a:xfrm>
            <a:prstGeom prst="rect">
              <a:avLst/>
            </a:prstGeom>
            <a:noFill/>
            <a:ln w="9525">
              <a:noFill/>
              <a:miter lim="800000"/>
              <a:headEnd/>
              <a:tailEnd/>
            </a:ln>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r>
                <a:rPr lang="fr-CH" sz="1000" b="1">
                  <a:latin typeface="Arial" charset="0"/>
                </a:rPr>
                <a:t>14 </a:t>
              </a:r>
              <a:r>
                <a:rPr lang="fr-CH" sz="900" b="1">
                  <a:latin typeface="Arial" charset="0"/>
                </a:rPr>
                <a:t>max</a:t>
              </a:r>
              <a:endParaRPr lang="de-CH" sz="900" b="1">
                <a:latin typeface="Arial" charset="0"/>
              </a:endParaRPr>
            </a:p>
          </xdr:txBody>
        </xdr:sp>
        <xdr:sp macro="" textlink="">
          <xdr:nvSpPr>
            <xdr:cNvPr id="2202844" name="Line 12"/>
            <xdr:cNvSpPr>
              <a:spLocks noChangeShapeType="1"/>
            </xdr:cNvSpPr>
          </xdr:nvSpPr>
          <xdr:spPr bwMode="auto">
            <a:xfrm flipV="1">
              <a:off x="2589213" y="4219575"/>
              <a:ext cx="0" cy="623888"/>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sp macro="" textlink="">
          <xdr:nvSpPr>
            <xdr:cNvPr id="47" name="Text Box 13"/>
            <xdr:cNvSpPr txBox="1">
              <a:spLocks noChangeArrowheads="1"/>
            </xdr:cNvSpPr>
          </xdr:nvSpPr>
          <xdr:spPr bwMode="auto">
            <a:xfrm>
              <a:off x="1940315" y="3713849"/>
              <a:ext cx="1313211" cy="309987"/>
            </a:xfrm>
            <a:prstGeom prst="rect">
              <a:avLst/>
            </a:prstGeom>
            <a:solidFill>
              <a:schemeClr val="bg1"/>
            </a:solidFill>
            <a:ln w="9525">
              <a:noFill/>
              <a:miter lim="800000"/>
              <a:headEnd/>
              <a:tailEnd/>
            </a:ln>
          </xdr:spPr>
          <xdr:txBody>
            <a:bodyPr wrap="square">
              <a:spAutoFit/>
            </a:bodyP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r>
                <a:rPr lang="fr-CH" sz="700" b="1">
                  <a:solidFill>
                    <a:srgbClr val="FF0000"/>
                  </a:solidFill>
                  <a:latin typeface="Arial" charset="0"/>
                </a:rPr>
                <a:t>F = 695 N</a:t>
              </a:r>
              <a:endParaRPr lang="de-CH" sz="700" b="1">
                <a:solidFill>
                  <a:srgbClr val="FF0000"/>
                </a:solidFill>
                <a:latin typeface="Arial" charset="0"/>
              </a:endParaRPr>
            </a:p>
          </xdr:txBody>
        </xdr:sp>
        <xdr:sp macro="" textlink="">
          <xdr:nvSpPr>
            <xdr:cNvPr id="2202846" name="Line 15"/>
            <xdr:cNvSpPr>
              <a:spLocks noChangeShapeType="1"/>
            </xdr:cNvSpPr>
          </xdr:nvSpPr>
          <xdr:spPr bwMode="auto">
            <a:xfrm flipV="1">
              <a:off x="2151063" y="4748213"/>
              <a:ext cx="0" cy="228600"/>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2202847" name="Line 18"/>
            <xdr:cNvSpPr>
              <a:spLocks noChangeShapeType="1"/>
            </xdr:cNvSpPr>
          </xdr:nvSpPr>
          <xdr:spPr bwMode="auto">
            <a:xfrm flipH="1">
              <a:off x="2112963" y="4995863"/>
              <a:ext cx="2476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02848" name="Line 26"/>
            <xdr:cNvSpPr>
              <a:spLocks noChangeShapeType="1"/>
            </xdr:cNvSpPr>
          </xdr:nvSpPr>
          <xdr:spPr bwMode="auto">
            <a:xfrm flipV="1">
              <a:off x="6020998" y="823914"/>
              <a:ext cx="569912" cy="76201"/>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51" name="Text Box 5"/>
            <xdr:cNvSpPr txBox="1">
              <a:spLocks noChangeArrowheads="1"/>
            </xdr:cNvSpPr>
          </xdr:nvSpPr>
          <xdr:spPr bwMode="auto">
            <a:xfrm>
              <a:off x="6399458" y="1263477"/>
              <a:ext cx="678252" cy="33950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H</a:t>
              </a:r>
              <a:r>
                <a:rPr lang="fr-CH" sz="1050" b="1" baseline="-25000">
                  <a:latin typeface="Arial" charset="0"/>
                </a:rPr>
                <a:t>2 </a:t>
              </a:r>
              <a:r>
                <a:rPr lang="fr-CH" sz="1050" b="1">
                  <a:latin typeface="Arial" charset="0"/>
                </a:rPr>
                <a:t>= ?</a:t>
              </a:r>
            </a:p>
          </xdr:txBody>
        </xdr:sp>
        <xdr:sp macro="" textlink="">
          <xdr:nvSpPr>
            <xdr:cNvPr id="52" name="Text Box 70"/>
            <xdr:cNvSpPr txBox="1">
              <a:spLocks noChangeArrowheads="1"/>
            </xdr:cNvSpPr>
          </xdr:nvSpPr>
          <xdr:spPr bwMode="auto">
            <a:xfrm>
              <a:off x="4133809" y="510652"/>
              <a:ext cx="692683" cy="354271"/>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L</a:t>
              </a:r>
              <a:r>
                <a:rPr lang="fr-CH" sz="1050" b="1" baseline="-25000">
                  <a:latin typeface="Arial" charset="0"/>
                </a:rPr>
                <a:t>1</a:t>
              </a:r>
              <a:r>
                <a:rPr lang="fr-CH" sz="1050" b="1">
                  <a:latin typeface="Arial" charset="0"/>
                </a:rPr>
                <a:t> = ?</a:t>
              </a:r>
              <a:endParaRPr lang="de-CH" sz="1050" b="1">
                <a:latin typeface="Arial" charset="0"/>
              </a:endParaRPr>
            </a:p>
          </xdr:txBody>
        </xdr:sp>
        <xdr:sp macro="" textlink="">
          <xdr:nvSpPr>
            <xdr:cNvPr id="53" name="Text Box 5"/>
            <xdr:cNvSpPr txBox="1">
              <a:spLocks noChangeArrowheads="1"/>
            </xdr:cNvSpPr>
          </xdr:nvSpPr>
          <xdr:spPr bwMode="auto">
            <a:xfrm>
              <a:off x="5360435" y="1440612"/>
              <a:ext cx="649390" cy="324748"/>
            </a:xfrm>
            <a:prstGeom prst="rect">
              <a:avLst/>
            </a:prstGeom>
            <a:solidFill>
              <a:schemeClr val="accent2">
                <a:lumMod val="40000"/>
                <a:lumOff val="60000"/>
              </a:schemeClr>
            </a:solidFill>
            <a:ln w="9525">
              <a:solidFill>
                <a:schemeClr val="bg1"/>
              </a:solidFill>
              <a:miter lim="800000"/>
              <a:headEnd/>
              <a:tailEnd/>
            </a:ln>
            <a:effectLst/>
          </xdr:spPr>
          <xdr:txBody>
            <a:bodyPr wrap="square" lIns="0" tIns="0" rIns="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marL="0" indent="0" algn="ctr" rtl="0" fontAlgn="base">
                <a:spcBef>
                  <a:spcPct val="0"/>
                </a:spcBef>
                <a:spcAft>
                  <a:spcPct val="0"/>
                </a:spcAft>
                <a:defRPr/>
              </a:pPr>
              <a:r>
                <a:rPr lang="fr-CH" sz="1050" b="1" kern="1200">
                  <a:solidFill>
                    <a:schemeClr val="tx1"/>
                  </a:solidFill>
                  <a:latin typeface="Arial" charset="0"/>
                  <a:ea typeface="+mn-ea"/>
                  <a:cs typeface="+mn-cs"/>
                </a:rPr>
                <a:t>H</a:t>
              </a:r>
              <a:r>
                <a:rPr lang="fr-CH" sz="1200" b="1" kern="1200" baseline="-25000">
                  <a:solidFill>
                    <a:schemeClr val="tx1"/>
                  </a:solidFill>
                  <a:latin typeface="Arial" charset="0"/>
                  <a:ea typeface="+mn-ea"/>
                  <a:cs typeface="+mn-cs"/>
                </a:rPr>
                <a:t>1</a:t>
              </a:r>
              <a:r>
                <a:rPr lang="fr-CH" sz="1050" b="1" kern="1200">
                  <a:solidFill>
                    <a:schemeClr val="tx1"/>
                  </a:solidFill>
                  <a:latin typeface="Arial" charset="0"/>
                  <a:ea typeface="+mn-ea"/>
                  <a:cs typeface="+mn-cs"/>
                </a:rPr>
                <a:t> = ?</a:t>
              </a:r>
              <a:endParaRPr lang="de-CH" sz="1050" b="1" kern="1200">
                <a:solidFill>
                  <a:schemeClr val="tx1"/>
                </a:solidFill>
                <a:latin typeface="Arial" charset="0"/>
                <a:ea typeface="+mn-ea"/>
                <a:cs typeface="+mn-cs"/>
              </a:endParaRPr>
            </a:p>
          </xdr:txBody>
        </xdr:sp>
        <xdr:sp macro="" textlink="">
          <xdr:nvSpPr>
            <xdr:cNvPr id="54" name="Text Box 70"/>
            <xdr:cNvSpPr txBox="1">
              <a:spLocks noChangeArrowheads="1"/>
            </xdr:cNvSpPr>
          </xdr:nvSpPr>
          <xdr:spPr bwMode="auto">
            <a:xfrm>
              <a:off x="4205964" y="2828172"/>
              <a:ext cx="692683" cy="354271"/>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L</a:t>
              </a:r>
              <a:r>
                <a:rPr lang="fr-CH" sz="1050" b="1" baseline="-25000">
                  <a:latin typeface="Arial" charset="0"/>
                </a:rPr>
                <a:t>2</a:t>
              </a:r>
              <a:r>
                <a:rPr lang="fr-CH" sz="1050" b="1">
                  <a:latin typeface="Arial" charset="0"/>
                </a:rPr>
                <a:t> = ?</a:t>
              </a:r>
              <a:endParaRPr lang="de-CH" sz="1050" b="1">
                <a:latin typeface="Arial" charset="0"/>
              </a:endParaRPr>
            </a:p>
          </xdr:txBody>
        </xdr:sp>
        <xdr:sp macro="" textlink="">
          <xdr:nvSpPr>
            <xdr:cNvPr id="55" name="Text Box 70"/>
            <xdr:cNvSpPr txBox="1">
              <a:spLocks noChangeArrowheads="1"/>
            </xdr:cNvSpPr>
          </xdr:nvSpPr>
          <xdr:spPr bwMode="auto">
            <a:xfrm>
              <a:off x="3123647" y="4451912"/>
              <a:ext cx="663821" cy="33950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L</a:t>
              </a:r>
              <a:r>
                <a:rPr lang="fr-CH" sz="1050" b="1" baseline="-25000">
                  <a:latin typeface="Arial" charset="0"/>
                </a:rPr>
                <a:t>3</a:t>
              </a:r>
              <a:r>
                <a:rPr lang="fr-CH" sz="1050" b="1">
                  <a:latin typeface="Arial" charset="0"/>
                </a:rPr>
                <a:t> = ?</a:t>
              </a:r>
              <a:endParaRPr lang="de-CH" sz="1050" b="1">
                <a:latin typeface="Arial" charset="0"/>
              </a:endParaRPr>
            </a:p>
          </xdr:txBody>
        </xdr:sp>
        <xdr:sp macro="" textlink="">
          <xdr:nvSpPr>
            <xdr:cNvPr id="56" name="Text Box 70"/>
            <xdr:cNvSpPr txBox="1">
              <a:spLocks noChangeArrowheads="1"/>
            </xdr:cNvSpPr>
          </xdr:nvSpPr>
          <xdr:spPr bwMode="auto">
            <a:xfrm>
              <a:off x="4624459" y="4392867"/>
              <a:ext cx="692683" cy="32474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L</a:t>
              </a:r>
              <a:r>
                <a:rPr lang="fr-CH" sz="1050" b="1" baseline="-25000">
                  <a:latin typeface="Arial" charset="0"/>
                </a:rPr>
                <a:t>p</a:t>
              </a:r>
              <a:r>
                <a:rPr lang="fr-CH" sz="1050" b="1">
                  <a:latin typeface="Arial" charset="0"/>
                </a:rPr>
                <a:t> = ?</a:t>
              </a:r>
              <a:endParaRPr lang="de-CH" sz="1050" b="1">
                <a:latin typeface="Arial" charset="0"/>
              </a:endParaRPr>
            </a:p>
          </xdr:txBody>
        </xdr:sp>
      </xdr:grpSp>
      <xdr:sp macro="" textlink="">
        <xdr:nvSpPr>
          <xdr:cNvPr id="36" name="Text Box 70"/>
          <xdr:cNvSpPr txBox="1">
            <a:spLocks noChangeArrowheads="1"/>
          </xdr:cNvSpPr>
        </xdr:nvSpPr>
        <xdr:spPr bwMode="auto">
          <a:xfrm>
            <a:off x="3631591" y="1647825"/>
            <a:ext cx="457528" cy="228600"/>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1050" b="1">
                <a:latin typeface="Arial" charset="0"/>
              </a:rPr>
              <a:t>L</a:t>
            </a:r>
            <a:r>
              <a:rPr lang="fr-CH" sz="1050" b="1" baseline="-25000">
                <a:latin typeface="Arial" charset="0"/>
              </a:rPr>
              <a:t>s</a:t>
            </a:r>
            <a:r>
              <a:rPr lang="fr-CH" sz="1050" b="1">
                <a:latin typeface="Arial" charset="0"/>
              </a:rPr>
              <a:t>= ?</a:t>
            </a:r>
            <a:endParaRPr lang="de-CH" sz="1050" b="1">
              <a:latin typeface="Arial" charset="0"/>
            </a:endParaRPr>
          </a:p>
        </xdr:txBody>
      </xdr:sp>
    </xdr:grpSp>
    <xdr:clientData/>
  </xdr:twoCellAnchor>
  <xdr:twoCellAnchor editAs="oneCell">
    <xdr:from>
      <xdr:col>4</xdr:col>
      <xdr:colOff>180975</xdr:colOff>
      <xdr:row>0</xdr:row>
      <xdr:rowOff>104775</xdr:rowOff>
    </xdr:from>
    <xdr:to>
      <xdr:col>5</xdr:col>
      <xdr:colOff>942975</xdr:colOff>
      <xdr:row>1</xdr:row>
      <xdr:rowOff>76200</xdr:rowOff>
    </xdr:to>
    <xdr:pic>
      <xdr:nvPicPr>
        <xdr:cNvPr id="2202828" name="Picture 24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1047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161194</xdr:colOff>
      <xdr:row>41</xdr:row>
      <xdr:rowOff>0</xdr:rowOff>
    </xdr:from>
    <xdr:to>
      <xdr:col>1</xdr:col>
      <xdr:colOff>1015513</xdr:colOff>
      <xdr:row>41</xdr:row>
      <xdr:rowOff>307326</xdr:rowOff>
    </xdr:to>
    <xdr:sp macro="" textlink="">
      <xdr:nvSpPr>
        <xdr:cNvPr id="29" name="Abgerundetes Rechteck 28">
          <a:hlinkClick xmlns:r="http://schemas.openxmlformats.org/officeDocument/2006/relationships" r:id="rId3"/>
        </xdr:cNvPr>
        <xdr:cNvSpPr/>
      </xdr:nvSpPr>
      <xdr:spPr>
        <a:xfrm>
          <a:off x="161194" y="10096500"/>
          <a:ext cx="1159119"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1148863</xdr:colOff>
      <xdr:row>41</xdr:row>
      <xdr:rowOff>0</xdr:rowOff>
    </xdr:from>
    <xdr:to>
      <xdr:col>1</xdr:col>
      <xdr:colOff>2310913</xdr:colOff>
      <xdr:row>41</xdr:row>
      <xdr:rowOff>307326</xdr:rowOff>
    </xdr:to>
    <xdr:sp macro="" textlink="">
      <xdr:nvSpPr>
        <xdr:cNvPr id="30" name="Abgerundetes Rechteck 29">
          <a:hlinkClick xmlns:r="http://schemas.openxmlformats.org/officeDocument/2006/relationships" r:id="rId4"/>
        </xdr:cNvPr>
        <xdr:cNvSpPr/>
      </xdr:nvSpPr>
      <xdr:spPr>
        <a:xfrm>
          <a:off x="1453663" y="100965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3</xdr:col>
      <xdr:colOff>266700</xdr:colOff>
      <xdr:row>4</xdr:row>
      <xdr:rowOff>238126</xdr:rowOff>
    </xdr:from>
    <xdr:to>
      <xdr:col>5</xdr:col>
      <xdr:colOff>914400</xdr:colOff>
      <xdr:row>23</xdr:row>
      <xdr:rowOff>123825</xdr:rowOff>
    </xdr:to>
    <xdr:sp macro="" textlink="">
      <xdr:nvSpPr>
        <xdr:cNvPr id="31" name="Text Box 21"/>
        <xdr:cNvSpPr txBox="1">
          <a:spLocks noChangeArrowheads="1"/>
        </xdr:cNvSpPr>
      </xdr:nvSpPr>
      <xdr:spPr bwMode="auto">
        <a:xfrm>
          <a:off x="4419600" y="1657351"/>
          <a:ext cx="1685925" cy="3581399"/>
        </a:xfrm>
        <a:prstGeom prst="rect">
          <a:avLst/>
        </a:prstGeom>
        <a:solidFill>
          <a:srgbClr val="FFCC99"/>
        </a:solidFill>
        <a:ln w="9525">
          <a:noFill/>
          <a:miter lim="800000"/>
          <a:headEnd/>
          <a:tailEnd/>
        </a:ln>
        <a:effectLst/>
      </xdr:spPr>
      <xdr:txBody>
        <a:bodyPr vertOverflow="clip" wrap="square" lIns="18000" tIns="10800" rIns="18000" bIns="10800" anchor="t" upright="1"/>
        <a:lstStyle/>
        <a:p>
          <a:pPr algn="l" rtl="0">
            <a:defRPr sz="1000"/>
          </a:pPr>
          <a:r>
            <a:rPr lang="fr-CH" sz="1000" b="0" i="0" u="none" strike="noStrike" baseline="0">
              <a:solidFill>
                <a:srgbClr val="000000"/>
              </a:solidFill>
              <a:latin typeface="Arial"/>
              <a:cs typeface="Arial"/>
            </a:rPr>
            <a:t>a)</a:t>
          </a:r>
          <a:r>
            <a:rPr lang="fr-CH" sz="1000" b="0" i="0" u="sng" strike="noStrike" baseline="0">
              <a:solidFill>
                <a:srgbClr val="000000"/>
              </a:solidFill>
              <a:latin typeface="Arial"/>
              <a:cs typeface="Arial"/>
            </a:rPr>
            <a:t> Balken in maximaler Schräglage:</a:t>
          </a: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H</a:t>
          </a:r>
          <a:r>
            <a:rPr lang="fr-CH" sz="1000" b="1" i="0" u="none" strike="noStrike" baseline="-25000">
              <a:solidFill>
                <a:srgbClr val="000000"/>
              </a:solidFill>
              <a:latin typeface="Arial"/>
              <a:cs typeface="Arial"/>
            </a:rPr>
            <a:t>2</a:t>
          </a:r>
          <a:r>
            <a:rPr lang="fr-CH" sz="1000" b="1" i="0" u="none" strike="noStrike" baseline="0">
              <a:solidFill>
                <a:srgbClr val="000000"/>
              </a:solidFill>
              <a:latin typeface="Arial"/>
              <a:cs typeface="Arial"/>
            </a:rPr>
            <a:t> Mitte Sitz: max. 150 cm </a:t>
          </a:r>
          <a:endParaRPr lang="fr-CH" sz="1000" b="0" i="0" u="none" strike="noStrike" baseline="0">
            <a:solidFill>
              <a:srgbClr val="000000"/>
            </a:solidFill>
            <a:latin typeface="Arial"/>
            <a:cs typeface="Arial"/>
          </a:endParaRPr>
        </a:p>
        <a:p>
          <a:pPr algn="l" rtl="0">
            <a:defRPr sz="1000"/>
          </a:pPr>
          <a:endParaRPr lang="fr-CH" sz="1000" b="0" i="0" u="sng" strike="noStrike" baseline="0">
            <a:solidFill>
              <a:srgbClr val="000000"/>
            </a:solidFill>
            <a:latin typeface="Arial"/>
            <a:cs typeface="Arial"/>
          </a:endParaRPr>
        </a:p>
        <a:p>
          <a:pPr algn="l" rtl="0">
            <a:defRPr sz="1000"/>
          </a:pPr>
          <a:r>
            <a:rPr lang="fr-CH" sz="1000" b="0" i="0" u="sng" strike="noStrike" baseline="0">
              <a:solidFill>
                <a:srgbClr val="000000"/>
              </a:solidFill>
              <a:latin typeface="Arial"/>
              <a:cs typeface="Arial"/>
            </a:rPr>
            <a:t>b) Balken in horizontaler Lage:</a:t>
          </a: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H</a:t>
          </a:r>
          <a:r>
            <a:rPr lang="fr-CH" sz="1000" b="1" i="0" u="none" strike="noStrike" baseline="-25000">
              <a:solidFill>
                <a:srgbClr val="000000"/>
              </a:solidFill>
              <a:latin typeface="Arial"/>
              <a:cs typeface="Arial"/>
            </a:rPr>
            <a:t>1</a:t>
          </a:r>
          <a:r>
            <a:rPr lang="fr-CH" sz="1000" b="1" i="0" u="none" strike="noStrike" baseline="0">
              <a:solidFill>
                <a:srgbClr val="000000"/>
              </a:solidFill>
              <a:latin typeface="Arial"/>
              <a:cs typeface="Arial"/>
            </a:rPr>
            <a:t> </a:t>
          </a:r>
          <a:r>
            <a:rPr lang="fr-CH" sz="1000" b="1" i="0" u="none" strike="noStrike" baseline="0">
              <a:solidFill>
                <a:srgbClr val="000000"/>
              </a:solidFill>
              <a:latin typeface="Arial"/>
              <a:ea typeface="+mn-ea"/>
              <a:cs typeface="Arial"/>
            </a:rPr>
            <a:t>Mitte Balken</a:t>
          </a:r>
          <a:r>
            <a:rPr lang="fr-CH" sz="1000" b="1" i="0" u="none" strike="noStrike" baseline="0">
              <a:solidFill>
                <a:srgbClr val="000000"/>
              </a:solidFill>
              <a:latin typeface="Arial"/>
              <a:cs typeface="Arial"/>
            </a:rPr>
            <a:t>: </a:t>
          </a:r>
          <a:br>
            <a:rPr lang="fr-CH" sz="1000" b="1" i="0" u="none" strike="noStrike" baseline="0">
              <a:solidFill>
                <a:srgbClr val="000000"/>
              </a:solidFill>
              <a:latin typeface="Arial"/>
              <a:cs typeface="Arial"/>
            </a:rPr>
          </a:br>
          <a:r>
            <a:rPr lang="fr-CH" sz="1000" b="1" i="0" u="none" strike="noStrike" baseline="0">
              <a:solidFill>
                <a:srgbClr val="000000"/>
              </a:solidFill>
              <a:latin typeface="Arial"/>
              <a:cs typeface="Arial"/>
            </a:rPr>
            <a:t>max. 100 cm</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 </a:t>
          </a:r>
          <a:r>
            <a:rPr lang="fr-CH" sz="1000" b="1" i="0" u="none" strike="noStrike" baseline="0">
              <a:solidFill>
                <a:srgbClr val="000000"/>
              </a:solidFill>
              <a:latin typeface="Arial"/>
              <a:ea typeface="+mn-ea"/>
              <a:cs typeface="Arial"/>
            </a:rPr>
            <a:t>max. </a:t>
          </a:r>
          <a:r>
            <a:rPr lang="fr-CH" sz="1000" b="1" i="0" u="none" strike="noStrike" baseline="0">
              <a:solidFill>
                <a:srgbClr val="000000"/>
              </a:solidFill>
              <a:latin typeface="Arial"/>
              <a:cs typeface="Arial"/>
            </a:rPr>
            <a:t>Sitzneigung: 20</a:t>
          </a:r>
          <a:r>
            <a:rPr lang="fr-CH" sz="1000" b="1" i="0" u="none" strike="noStrike" baseline="30000">
              <a:solidFill>
                <a:srgbClr val="000000"/>
              </a:solidFill>
              <a:latin typeface="Arial"/>
              <a:cs typeface="Arial"/>
            </a:rPr>
            <a:t>o</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 </a:t>
          </a:r>
          <a:r>
            <a:rPr lang="fr-CH" sz="1000" b="0" i="0" u="sng" strike="noStrike" baseline="0">
              <a:solidFill>
                <a:srgbClr val="000000"/>
              </a:solidFill>
              <a:latin typeface="Arial"/>
              <a:cs typeface="Arial"/>
            </a:rPr>
            <a:t>Bodenfreiheit im Sitzbereich mind.:</a:t>
          </a:r>
          <a:r>
            <a:rPr lang="fr-CH" sz="1000" b="1" i="0" u="none" strike="noStrike" baseline="0">
              <a:solidFill>
                <a:srgbClr val="000000"/>
              </a:solidFill>
              <a:latin typeface="Arial"/>
              <a:cs typeface="Arial"/>
            </a:rPr>
            <a:t> 23 cm</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 </a:t>
          </a:r>
          <a:r>
            <a:rPr lang="fr-CH" sz="1000" b="0" i="0" u="sng" strike="noStrike" baseline="0">
              <a:solidFill>
                <a:srgbClr val="000000"/>
              </a:solidFill>
              <a:latin typeface="Arial"/>
              <a:cs typeface="Arial"/>
            </a:rPr>
            <a:t>Schutz der Finger gegen Einklemmen:  </a:t>
          </a: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Der Zwischenraum zwischen Balken und Tragkonstruktion muss weniger als 8 mm oder mehr als 25 mm betragen.</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695 N entsprechen</a:t>
          </a:r>
        </a:p>
        <a:p>
          <a:pPr algn="l" rtl="0">
            <a:defRPr sz="1000"/>
          </a:pPr>
          <a:r>
            <a:rPr lang="fr-CH" sz="1000" b="1" i="0" u="none" strike="noStrike" baseline="0">
              <a:solidFill>
                <a:srgbClr val="000000"/>
              </a:solidFill>
              <a:latin typeface="Arial"/>
              <a:cs typeface="Arial"/>
            </a:rPr>
            <a:t>ca. 70 kg</a:t>
          </a:r>
        </a:p>
      </xdr:txBody>
    </xdr:sp>
    <xdr:clientData/>
  </xdr:twoCellAnchor>
  <xdr:oneCellAnchor>
    <xdr:from>
      <xdr:col>1</xdr:col>
      <xdr:colOff>2724150</xdr:colOff>
      <xdr:row>22</xdr:row>
      <xdr:rowOff>142875</xdr:rowOff>
    </xdr:from>
    <xdr:ext cx="895886" cy="264560"/>
    <xdr:sp macro="" textlink="">
      <xdr:nvSpPr>
        <xdr:cNvPr id="32" name="Textfeld 31"/>
        <xdr:cNvSpPr txBox="1"/>
      </xdr:nvSpPr>
      <xdr:spPr>
        <a:xfrm>
          <a:off x="3028950" y="5095875"/>
          <a:ext cx="89588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fr-CH" sz="1100"/>
            <a:t>Masse in cm</a:t>
          </a: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5</xdr:col>
      <xdr:colOff>304800</xdr:colOff>
      <xdr:row>0</xdr:row>
      <xdr:rowOff>66675</xdr:rowOff>
    </xdr:from>
    <xdr:to>
      <xdr:col>7</xdr:col>
      <xdr:colOff>0</xdr:colOff>
      <xdr:row>1</xdr:row>
      <xdr:rowOff>38100</xdr:rowOff>
    </xdr:to>
    <xdr:pic>
      <xdr:nvPicPr>
        <xdr:cNvPr id="2209927"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666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161194</xdr:colOff>
      <xdr:row>40</xdr:row>
      <xdr:rowOff>0</xdr:rowOff>
    </xdr:from>
    <xdr:to>
      <xdr:col>2</xdr:col>
      <xdr:colOff>1015513</xdr:colOff>
      <xdr:row>40</xdr:row>
      <xdr:rowOff>307326</xdr:rowOff>
    </xdr:to>
    <xdr:sp macro="" textlink="">
      <xdr:nvSpPr>
        <xdr:cNvPr id="6" name="Abgerundetes Rechteck 5">
          <a:hlinkClick xmlns:r="http://schemas.openxmlformats.org/officeDocument/2006/relationships" r:id="rId2"/>
        </xdr:cNvPr>
        <xdr:cNvSpPr/>
      </xdr:nvSpPr>
      <xdr:spPr>
        <a:xfrm>
          <a:off x="923194" y="7524750"/>
          <a:ext cx="1359144" cy="164451"/>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2</xdr:col>
      <xdr:colOff>1148863</xdr:colOff>
      <xdr:row>40</xdr:row>
      <xdr:rowOff>0</xdr:rowOff>
    </xdr:from>
    <xdr:to>
      <xdr:col>2</xdr:col>
      <xdr:colOff>2310913</xdr:colOff>
      <xdr:row>40</xdr:row>
      <xdr:rowOff>307326</xdr:rowOff>
    </xdr:to>
    <xdr:sp macro="" textlink="">
      <xdr:nvSpPr>
        <xdr:cNvPr id="7" name="Abgerundetes Rechteck 6">
          <a:hlinkClick xmlns:r="http://schemas.openxmlformats.org/officeDocument/2006/relationships" r:id="rId3"/>
        </xdr:cNvPr>
        <xdr:cNvSpPr/>
      </xdr:nvSpPr>
      <xdr:spPr>
        <a:xfrm>
          <a:off x="2282338" y="7524750"/>
          <a:ext cx="0" cy="164451"/>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12</xdr:col>
      <xdr:colOff>304800</xdr:colOff>
      <xdr:row>33</xdr:row>
      <xdr:rowOff>76200</xdr:rowOff>
    </xdr:from>
    <xdr:to>
      <xdr:col>12</xdr:col>
      <xdr:colOff>304800</xdr:colOff>
      <xdr:row>34</xdr:row>
      <xdr:rowOff>238125</xdr:rowOff>
    </xdr:to>
    <xdr:sp macro="" textlink="">
      <xdr:nvSpPr>
        <xdr:cNvPr id="2209930" name="Line 3"/>
        <xdr:cNvSpPr>
          <a:spLocks noChangeShapeType="1"/>
        </xdr:cNvSpPr>
      </xdr:nvSpPr>
      <xdr:spPr bwMode="auto">
        <a:xfrm flipV="1">
          <a:off x="14820900" y="8124825"/>
          <a:ext cx="0" cy="3429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33</xdr:row>
      <xdr:rowOff>0</xdr:rowOff>
    </xdr:from>
    <xdr:to>
      <xdr:col>12</xdr:col>
      <xdr:colOff>285750</xdr:colOff>
      <xdr:row>34</xdr:row>
      <xdr:rowOff>190500</xdr:rowOff>
    </xdr:to>
    <xdr:sp macro="" textlink="">
      <xdr:nvSpPr>
        <xdr:cNvPr id="2209931" name="Line 4"/>
        <xdr:cNvSpPr>
          <a:spLocks noChangeShapeType="1"/>
        </xdr:cNvSpPr>
      </xdr:nvSpPr>
      <xdr:spPr bwMode="auto">
        <a:xfrm flipV="1">
          <a:off x="14801850" y="8048625"/>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33</xdr:row>
      <xdr:rowOff>0</xdr:rowOff>
    </xdr:from>
    <xdr:to>
      <xdr:col>12</xdr:col>
      <xdr:colOff>342900</xdr:colOff>
      <xdr:row>34</xdr:row>
      <xdr:rowOff>247650</xdr:rowOff>
    </xdr:to>
    <xdr:sp macro="" textlink="">
      <xdr:nvSpPr>
        <xdr:cNvPr id="2209932" name="Line 5"/>
        <xdr:cNvSpPr>
          <a:spLocks noChangeShapeType="1"/>
        </xdr:cNvSpPr>
      </xdr:nvSpPr>
      <xdr:spPr bwMode="auto">
        <a:xfrm flipV="1">
          <a:off x="14859000" y="8048625"/>
          <a:ext cx="0" cy="4191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304800</xdr:colOff>
      <xdr:row>37</xdr:row>
      <xdr:rowOff>76200</xdr:rowOff>
    </xdr:from>
    <xdr:to>
      <xdr:col>12</xdr:col>
      <xdr:colOff>304800</xdr:colOff>
      <xdr:row>38</xdr:row>
      <xdr:rowOff>238125</xdr:rowOff>
    </xdr:to>
    <xdr:sp macro="" textlink="">
      <xdr:nvSpPr>
        <xdr:cNvPr id="2209933" name="Line 7"/>
        <xdr:cNvSpPr>
          <a:spLocks noChangeShapeType="1"/>
        </xdr:cNvSpPr>
      </xdr:nvSpPr>
      <xdr:spPr bwMode="auto">
        <a:xfrm flipV="1">
          <a:off x="14820900" y="8991600"/>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37</xdr:row>
      <xdr:rowOff>0</xdr:rowOff>
    </xdr:from>
    <xdr:to>
      <xdr:col>12</xdr:col>
      <xdr:colOff>285750</xdr:colOff>
      <xdr:row>38</xdr:row>
      <xdr:rowOff>190500</xdr:rowOff>
    </xdr:to>
    <xdr:sp macro="" textlink="">
      <xdr:nvSpPr>
        <xdr:cNvPr id="2209934" name="Line 8"/>
        <xdr:cNvSpPr>
          <a:spLocks noChangeShapeType="1"/>
        </xdr:cNvSpPr>
      </xdr:nvSpPr>
      <xdr:spPr bwMode="auto">
        <a:xfrm flipV="1">
          <a:off x="14801850" y="8915400"/>
          <a:ext cx="0" cy="4286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37</xdr:row>
      <xdr:rowOff>0</xdr:rowOff>
    </xdr:from>
    <xdr:to>
      <xdr:col>12</xdr:col>
      <xdr:colOff>342900</xdr:colOff>
      <xdr:row>38</xdr:row>
      <xdr:rowOff>247650</xdr:rowOff>
    </xdr:to>
    <xdr:sp macro="" textlink="">
      <xdr:nvSpPr>
        <xdr:cNvPr id="2209935" name="Line 9"/>
        <xdr:cNvSpPr>
          <a:spLocks noChangeShapeType="1"/>
        </xdr:cNvSpPr>
      </xdr:nvSpPr>
      <xdr:spPr bwMode="auto">
        <a:xfrm flipV="1">
          <a:off x="14859000" y="8915400"/>
          <a:ext cx="0" cy="4857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xdr:col>
      <xdr:colOff>9525</xdr:colOff>
      <xdr:row>4</xdr:row>
      <xdr:rowOff>190500</xdr:rowOff>
    </xdr:from>
    <xdr:to>
      <xdr:col>7</xdr:col>
      <xdr:colOff>171450</xdr:colOff>
      <xdr:row>25</xdr:row>
      <xdr:rowOff>914400</xdr:rowOff>
    </xdr:to>
    <xdr:grpSp>
      <xdr:nvGrpSpPr>
        <xdr:cNvPr id="2209936" name="Gruppieren 50"/>
        <xdr:cNvGrpSpPr>
          <a:grpSpLocks/>
        </xdr:cNvGrpSpPr>
      </xdr:nvGrpSpPr>
      <xdr:grpSpPr bwMode="auto">
        <a:xfrm>
          <a:off x="133350" y="1609725"/>
          <a:ext cx="6238875" cy="4752975"/>
          <a:chOff x="149802" y="1620116"/>
          <a:chExt cx="6250132" cy="4802332"/>
        </a:xfrm>
      </xdr:grpSpPr>
      <xdr:sp macro="" textlink="">
        <xdr:nvSpPr>
          <xdr:cNvPr id="2209937" name="Freeform 44"/>
          <xdr:cNvSpPr>
            <a:spLocks/>
          </xdr:cNvSpPr>
        </xdr:nvSpPr>
        <xdr:spPr bwMode="auto">
          <a:xfrm rot="223653">
            <a:off x="149802" y="3508664"/>
            <a:ext cx="6250132" cy="2913784"/>
          </a:xfrm>
          <a:custGeom>
            <a:avLst/>
            <a:gdLst>
              <a:gd name="T0" fmla="*/ 2147483647 w 10000"/>
              <a:gd name="T1" fmla="*/ 2147483647 h 10216"/>
              <a:gd name="T2" fmla="*/ 2147483647 w 10000"/>
              <a:gd name="T3" fmla="*/ 2147483647 h 10216"/>
              <a:gd name="T4" fmla="*/ 2147483647 w 10000"/>
              <a:gd name="T5" fmla="*/ 2147483647 h 10216"/>
              <a:gd name="T6" fmla="*/ 2147483647 w 10000"/>
              <a:gd name="T7" fmla="*/ 2147483647 h 10216"/>
              <a:gd name="T8" fmla="*/ 2147483647 w 10000"/>
              <a:gd name="T9" fmla="*/ 2147483647 h 10216"/>
              <a:gd name="T10" fmla="*/ 2147483647 w 10000"/>
              <a:gd name="T11" fmla="*/ 2147483647 h 10216"/>
              <a:gd name="T12" fmla="*/ 2147483647 w 10000"/>
              <a:gd name="T13" fmla="*/ 2147483647 h 10216"/>
              <a:gd name="T14" fmla="*/ 2147483647 w 10000"/>
              <a:gd name="T15" fmla="*/ 2147483647 h 10216"/>
              <a:gd name="T16" fmla="*/ 2147483647 w 10000"/>
              <a:gd name="T17" fmla="*/ 2147483647 h 102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000"/>
              <a:gd name="T28" fmla="*/ 0 h 10216"/>
              <a:gd name="T29" fmla="*/ 10000 w 10000"/>
              <a:gd name="T30" fmla="*/ 10216 h 102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000" h="10216">
                <a:moveTo>
                  <a:pt x="122" y="5085"/>
                </a:moveTo>
                <a:cubicBezTo>
                  <a:pt x="307" y="6256"/>
                  <a:pt x="665" y="7137"/>
                  <a:pt x="936" y="8163"/>
                </a:cubicBezTo>
                <a:cubicBezTo>
                  <a:pt x="1264" y="9190"/>
                  <a:pt x="1966" y="10216"/>
                  <a:pt x="3272" y="10069"/>
                </a:cubicBezTo>
                <a:lnTo>
                  <a:pt x="8979" y="6931"/>
                </a:lnTo>
                <a:cubicBezTo>
                  <a:pt x="10000" y="5833"/>
                  <a:pt x="9474" y="4217"/>
                  <a:pt x="9247" y="3318"/>
                </a:cubicBezTo>
                <a:cubicBezTo>
                  <a:pt x="8832" y="2065"/>
                  <a:pt x="8444" y="1737"/>
                  <a:pt x="8043" y="947"/>
                </a:cubicBezTo>
                <a:cubicBezTo>
                  <a:pt x="7599" y="224"/>
                  <a:pt x="7758" y="0"/>
                  <a:pt x="6948" y="38"/>
                </a:cubicBezTo>
                <a:lnTo>
                  <a:pt x="1088" y="2137"/>
                </a:lnTo>
                <a:cubicBezTo>
                  <a:pt x="0" y="2966"/>
                  <a:pt x="122" y="5085"/>
                  <a:pt x="122" y="5085"/>
                </a:cubicBezTo>
                <a:close/>
              </a:path>
            </a:pathLst>
          </a:custGeom>
          <a:solidFill>
            <a:srgbClr val="D9D9D9"/>
          </a:solidFill>
          <a:ln w="6350">
            <a:solidFill>
              <a:srgbClr val="000000"/>
            </a:solidFill>
            <a:round/>
            <a:headEnd/>
            <a:tailEnd/>
          </a:ln>
        </xdr:spPr>
      </xdr:sp>
      <xdr:grpSp>
        <xdr:nvGrpSpPr>
          <xdr:cNvPr id="2209938" name="Gruppieren 49"/>
          <xdr:cNvGrpSpPr>
            <a:grpSpLocks/>
          </xdr:cNvGrpSpPr>
        </xdr:nvGrpSpPr>
        <xdr:grpSpPr bwMode="auto">
          <a:xfrm>
            <a:off x="462395" y="1620116"/>
            <a:ext cx="5461289" cy="4297507"/>
            <a:chOff x="462395" y="1620116"/>
            <a:chExt cx="5461289" cy="4297507"/>
          </a:xfrm>
        </xdr:grpSpPr>
        <xdr:sp macro="" textlink="">
          <xdr:nvSpPr>
            <xdr:cNvPr id="2209939" name="Freeform 44"/>
            <xdr:cNvSpPr>
              <a:spLocks/>
            </xdr:cNvSpPr>
          </xdr:nvSpPr>
          <xdr:spPr bwMode="auto">
            <a:xfrm>
              <a:off x="652895" y="3923434"/>
              <a:ext cx="5270789" cy="1832264"/>
            </a:xfrm>
            <a:custGeom>
              <a:avLst/>
              <a:gdLst>
                <a:gd name="T0" fmla="*/ 2147483647 w 10000"/>
                <a:gd name="T1" fmla="*/ 2147483647 h 9888"/>
                <a:gd name="T2" fmla="*/ 2147483647 w 10000"/>
                <a:gd name="T3" fmla="*/ 2147483647 h 9888"/>
                <a:gd name="T4" fmla="*/ 2147483647 w 10000"/>
                <a:gd name="T5" fmla="*/ 2147483647 h 9888"/>
                <a:gd name="T6" fmla="*/ 2147483647 w 10000"/>
                <a:gd name="T7" fmla="*/ 2147483647 h 9888"/>
                <a:gd name="T8" fmla="*/ 2147483647 w 10000"/>
                <a:gd name="T9" fmla="*/ 2147483647 h 9888"/>
                <a:gd name="T10" fmla="*/ 2147483647 w 10000"/>
                <a:gd name="T11" fmla="*/ 2147483647 h 9888"/>
                <a:gd name="T12" fmla="*/ 2147483647 w 10000"/>
                <a:gd name="T13" fmla="*/ 2147483647 h 9888"/>
                <a:gd name="T14" fmla="*/ 2147483647 w 10000"/>
                <a:gd name="T15" fmla="*/ 2147483647 h 9888"/>
                <a:gd name="T16" fmla="*/ 2147483647 w 10000"/>
                <a:gd name="T17" fmla="*/ 2147483647 h 988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000"/>
                <a:gd name="T28" fmla="*/ 0 h 9888"/>
                <a:gd name="T29" fmla="*/ 10000 w 10000"/>
                <a:gd name="T30" fmla="*/ 9888 h 988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000" h="9888">
                  <a:moveTo>
                    <a:pt x="461" y="4953"/>
                  </a:moveTo>
                  <a:lnTo>
                    <a:pt x="1150" y="7883"/>
                  </a:lnTo>
                  <a:cubicBezTo>
                    <a:pt x="1477" y="8898"/>
                    <a:pt x="1891" y="9888"/>
                    <a:pt x="3195" y="9743"/>
                  </a:cubicBezTo>
                  <a:lnTo>
                    <a:pt x="8981" y="7021"/>
                  </a:lnTo>
                  <a:cubicBezTo>
                    <a:pt x="10000" y="5936"/>
                    <a:pt x="9475" y="4338"/>
                    <a:pt x="9248" y="3449"/>
                  </a:cubicBezTo>
                  <a:lnTo>
                    <a:pt x="8316" y="1067"/>
                  </a:lnTo>
                  <a:cubicBezTo>
                    <a:pt x="7872" y="352"/>
                    <a:pt x="7786" y="0"/>
                    <a:pt x="6978" y="38"/>
                  </a:cubicBezTo>
                  <a:lnTo>
                    <a:pt x="1086" y="1791"/>
                  </a:lnTo>
                  <a:cubicBezTo>
                    <a:pt x="0" y="2610"/>
                    <a:pt x="461" y="4953"/>
                    <a:pt x="461" y="4953"/>
                  </a:cubicBezTo>
                  <a:close/>
                </a:path>
              </a:pathLst>
            </a:custGeom>
            <a:solidFill>
              <a:srgbClr val="99FF99"/>
            </a:solidFill>
            <a:ln w="6350">
              <a:solidFill>
                <a:srgbClr val="000000"/>
              </a:solidFill>
              <a:round/>
              <a:headEnd/>
              <a:tailEnd/>
            </a:ln>
          </xdr:spPr>
        </xdr:sp>
        <xdr:sp macro="" textlink="">
          <xdr:nvSpPr>
            <xdr:cNvPr id="2209940" name="Line 25"/>
            <xdr:cNvSpPr>
              <a:spLocks noChangeShapeType="1"/>
            </xdr:cNvSpPr>
          </xdr:nvSpPr>
          <xdr:spPr bwMode="auto">
            <a:xfrm flipH="1">
              <a:off x="2005445" y="4387561"/>
              <a:ext cx="3327689" cy="500496"/>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9941" name="Line 33"/>
            <xdr:cNvSpPr>
              <a:spLocks noChangeShapeType="1"/>
            </xdr:cNvSpPr>
          </xdr:nvSpPr>
          <xdr:spPr bwMode="auto">
            <a:xfrm>
              <a:off x="4498398" y="3246293"/>
              <a:ext cx="0" cy="12581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942" name="Line 41"/>
            <xdr:cNvSpPr>
              <a:spLocks noChangeShapeType="1"/>
            </xdr:cNvSpPr>
          </xdr:nvSpPr>
          <xdr:spPr bwMode="auto">
            <a:xfrm>
              <a:off x="1995920" y="2223655"/>
              <a:ext cx="0" cy="2654877"/>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9943" name="Line 45"/>
            <xdr:cNvSpPr>
              <a:spLocks noChangeShapeType="1"/>
            </xdr:cNvSpPr>
          </xdr:nvSpPr>
          <xdr:spPr bwMode="auto">
            <a:xfrm flipV="1">
              <a:off x="3914775" y="2926773"/>
              <a:ext cx="1243445" cy="164522"/>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9944" name="Line 46"/>
            <xdr:cNvSpPr>
              <a:spLocks noChangeShapeType="1"/>
            </xdr:cNvSpPr>
          </xdr:nvSpPr>
          <xdr:spPr bwMode="auto">
            <a:xfrm flipH="1">
              <a:off x="1014845" y="4878532"/>
              <a:ext cx="952500" cy="154998"/>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9945" name="Line 48"/>
            <xdr:cNvSpPr>
              <a:spLocks noChangeShapeType="1"/>
            </xdr:cNvSpPr>
          </xdr:nvSpPr>
          <xdr:spPr bwMode="auto">
            <a:xfrm>
              <a:off x="3291320" y="4849957"/>
              <a:ext cx="690130" cy="61739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49"/>
            <xdr:cNvSpPr txBox="1">
              <a:spLocks noChangeArrowheads="1"/>
            </xdr:cNvSpPr>
          </xdr:nvSpPr>
          <xdr:spPr bwMode="auto">
            <a:xfrm rot="20997335">
              <a:off x="989514" y="4680520"/>
              <a:ext cx="877881" cy="134735"/>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a:latin typeface="Arial" pitchFamily="34" charset="0"/>
                  <a:cs typeface="Arial" pitchFamily="34" charset="0"/>
                </a:rPr>
                <a:t>mind</a:t>
              </a:r>
              <a:r>
                <a:rPr lang="fr-CH" sz="700">
                  <a:latin typeface="Arial" pitchFamily="34" charset="0"/>
                  <a:cs typeface="Arial" pitchFamily="34" charset="0"/>
                </a:rPr>
                <a:t>. 100 cm </a:t>
              </a:r>
            </a:p>
            <a:p>
              <a:pPr algn="ctr"/>
              <a:r>
                <a:rPr lang="fr-CH" sz="700">
                  <a:latin typeface="Arial" pitchFamily="34" charset="0"/>
                  <a:cs typeface="Arial" pitchFamily="34" charset="0"/>
                </a:rPr>
                <a:t>SN EN-1176-6</a:t>
              </a:r>
              <a:endParaRPr lang="de-CH" sz="700">
                <a:latin typeface="Arial" pitchFamily="34" charset="0"/>
                <a:cs typeface="Arial" pitchFamily="34" charset="0"/>
              </a:endParaRPr>
            </a:p>
          </xdr:txBody>
        </xdr:sp>
        <xdr:sp macro="" textlink="">
          <xdr:nvSpPr>
            <xdr:cNvPr id="2209947" name="Freeform 53"/>
            <xdr:cNvSpPr>
              <a:spLocks/>
            </xdr:cNvSpPr>
          </xdr:nvSpPr>
          <xdr:spPr bwMode="auto">
            <a:xfrm>
              <a:off x="1938770" y="4473286"/>
              <a:ext cx="2331028" cy="560244"/>
            </a:xfrm>
            <a:custGeom>
              <a:avLst/>
              <a:gdLst>
                <a:gd name="T0" fmla="*/ 0 w 2792"/>
                <a:gd name="T1" fmla="*/ 2147483647 h 696"/>
                <a:gd name="T2" fmla="*/ 2147483647 w 2792"/>
                <a:gd name="T3" fmla="*/ 2147483647 h 696"/>
                <a:gd name="T4" fmla="*/ 2147483647 w 2792"/>
                <a:gd name="T5" fmla="*/ 2147483647 h 696"/>
                <a:gd name="T6" fmla="*/ 2147483647 w 2792"/>
                <a:gd name="T7" fmla="*/ 0 h 696"/>
                <a:gd name="T8" fmla="*/ 0 w 2792"/>
                <a:gd name="T9" fmla="*/ 2147483647 h 696"/>
                <a:gd name="T10" fmla="*/ 0 60000 65536"/>
                <a:gd name="T11" fmla="*/ 0 60000 65536"/>
                <a:gd name="T12" fmla="*/ 0 60000 65536"/>
                <a:gd name="T13" fmla="*/ 0 60000 65536"/>
                <a:gd name="T14" fmla="*/ 0 60000 65536"/>
                <a:gd name="T15" fmla="*/ 0 w 2792"/>
                <a:gd name="T16" fmla="*/ 0 h 696"/>
                <a:gd name="T17" fmla="*/ 2792 w 2792"/>
                <a:gd name="T18" fmla="*/ 696 h 696"/>
              </a:gdLst>
              <a:ahLst/>
              <a:cxnLst>
                <a:cxn ang="T10">
                  <a:pos x="T0" y="T1"/>
                </a:cxn>
                <a:cxn ang="T11">
                  <a:pos x="T2" y="T3"/>
                </a:cxn>
                <a:cxn ang="T12">
                  <a:pos x="T4" y="T5"/>
                </a:cxn>
                <a:cxn ang="T13">
                  <a:pos x="T6" y="T7"/>
                </a:cxn>
                <a:cxn ang="T14">
                  <a:pos x="T8" y="T9"/>
                </a:cxn>
              </a:cxnLst>
              <a:rect l="T15" t="T16" r="T17" b="T18"/>
              <a:pathLst>
                <a:path w="2792" h="696">
                  <a:moveTo>
                    <a:pt x="0" y="376"/>
                  </a:moveTo>
                  <a:lnTo>
                    <a:pt x="270" y="696"/>
                  </a:lnTo>
                  <a:lnTo>
                    <a:pt x="2792" y="284"/>
                  </a:lnTo>
                  <a:lnTo>
                    <a:pt x="2512" y="0"/>
                  </a:lnTo>
                  <a:lnTo>
                    <a:pt x="0" y="376"/>
                  </a:lnTo>
                  <a:close/>
                </a:path>
              </a:pathLst>
            </a:custGeom>
            <a:noFill/>
            <a:ln w="9525" cap="flat" cmpd="sng">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26" name="Text Box 54"/>
            <xdr:cNvSpPr txBox="1">
              <a:spLocks noChangeArrowheads="1"/>
            </xdr:cNvSpPr>
          </xdr:nvSpPr>
          <xdr:spPr bwMode="auto">
            <a:xfrm>
              <a:off x="4911353" y="4872999"/>
              <a:ext cx="696580" cy="125111"/>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r>
                <a:rPr lang="fr-CH" sz="700">
                  <a:latin typeface="Arial" pitchFamily="34" charset="0"/>
                  <a:cs typeface="Arial" pitchFamily="34" charset="0"/>
                </a:rPr>
                <a:t>Zeichnung: Hinnen</a:t>
              </a:r>
            </a:p>
          </xdr:txBody>
        </xdr:sp>
        <xdr:sp macro="" textlink="">
          <xdr:nvSpPr>
            <xdr:cNvPr id="27" name="Text Box 57"/>
            <xdr:cNvSpPr txBox="1">
              <a:spLocks noChangeArrowheads="1"/>
            </xdr:cNvSpPr>
          </xdr:nvSpPr>
          <xdr:spPr bwMode="auto">
            <a:xfrm rot="3076647">
              <a:off x="3347323" y="4946486"/>
              <a:ext cx="914272" cy="305350"/>
            </a:xfrm>
            <a:prstGeom prst="rect">
              <a:avLst/>
            </a:prstGeom>
            <a:noFill/>
            <a:ln w="9525">
              <a:noFill/>
              <a:miter lim="800000"/>
              <a:headEnd/>
              <a:tailEnd/>
            </a:ln>
            <a:effectLst/>
            <a:scene3d>
              <a:camera prst="orthographicFront">
                <a:rot lat="0" lon="0" rev="600000"/>
              </a:camera>
              <a:lightRig rig="threePt" dir="t"/>
            </a:scene3d>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a:latin typeface="Arial" pitchFamily="34" charset="0"/>
                  <a:cs typeface="Arial" pitchFamily="34" charset="0"/>
                </a:rPr>
                <a:t>mind. 100 cm </a:t>
              </a:r>
            </a:p>
            <a:p>
              <a:pPr algn="ctr"/>
              <a:r>
                <a:rPr lang="fr-CH" sz="800">
                  <a:latin typeface="Arial" pitchFamily="34" charset="0"/>
                  <a:cs typeface="Arial" pitchFamily="34" charset="0"/>
                </a:rPr>
                <a:t>SN EN-1176-6</a:t>
              </a:r>
              <a:endParaRPr lang="de-CH" sz="800">
                <a:latin typeface="Arial" pitchFamily="34" charset="0"/>
                <a:cs typeface="Arial" pitchFamily="34" charset="0"/>
              </a:endParaRPr>
            </a:p>
          </xdr:txBody>
        </xdr:sp>
        <xdr:sp macro="" textlink="">
          <xdr:nvSpPr>
            <xdr:cNvPr id="28" name="Text Box 5"/>
            <xdr:cNvSpPr txBox="1">
              <a:spLocks noChangeArrowheads="1"/>
            </xdr:cNvSpPr>
          </xdr:nvSpPr>
          <xdr:spPr bwMode="auto">
            <a:xfrm>
              <a:off x="4653714" y="3525651"/>
              <a:ext cx="438941" cy="336837"/>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1000" b="1">
                  <a:latin typeface="Arial" pitchFamily="34" charset="0"/>
                  <a:cs typeface="Arial" pitchFamily="34" charset="0"/>
                </a:rPr>
                <a:t>H</a:t>
              </a:r>
              <a:r>
                <a:rPr lang="fr-CH" sz="1000" b="1" baseline="-25000">
                  <a:latin typeface="Arial" pitchFamily="34" charset="0"/>
                  <a:cs typeface="Arial" pitchFamily="34" charset="0"/>
                </a:rPr>
                <a:t>2 </a:t>
              </a:r>
              <a:r>
                <a:rPr lang="fr-CH" sz="1000" b="1">
                  <a:latin typeface="Arial" pitchFamily="34" charset="0"/>
                  <a:cs typeface="Arial" pitchFamily="34" charset="0"/>
                </a:rPr>
                <a:t>= ?</a:t>
              </a:r>
            </a:p>
            <a:p>
              <a:pPr algn="ctr">
                <a:defRPr/>
              </a:pPr>
              <a:r>
                <a:rPr lang="fr-CH" sz="1000" b="1">
                  <a:latin typeface="Arial" pitchFamily="34" charset="0"/>
                  <a:cs typeface="Arial" pitchFamily="34" charset="0"/>
                </a:rPr>
                <a:t>H</a:t>
              </a:r>
              <a:r>
                <a:rPr lang="fr-CH" sz="1000" b="1" baseline="-25000">
                  <a:latin typeface="Arial" pitchFamily="34" charset="0"/>
                  <a:cs typeface="Arial" pitchFamily="34" charset="0"/>
                </a:rPr>
                <a:t>1 </a:t>
              </a:r>
              <a:r>
                <a:rPr lang="fr-CH" sz="1000" b="1">
                  <a:latin typeface="Arial" pitchFamily="34" charset="0"/>
                  <a:cs typeface="Arial" pitchFamily="34" charset="0"/>
                </a:rPr>
                <a:t>= ?</a:t>
              </a:r>
              <a:endParaRPr lang="de-CH" sz="1000" b="1">
                <a:latin typeface="Arial" pitchFamily="34" charset="0"/>
                <a:cs typeface="Arial" pitchFamily="34" charset="0"/>
              </a:endParaRPr>
            </a:p>
          </xdr:txBody>
        </xdr:sp>
        <xdr:sp macro="" textlink="">
          <xdr:nvSpPr>
            <xdr:cNvPr id="2209951" name="Line 41"/>
            <xdr:cNvSpPr>
              <a:spLocks noChangeShapeType="1"/>
            </xdr:cNvSpPr>
          </xdr:nvSpPr>
          <xdr:spPr bwMode="auto">
            <a:xfrm>
              <a:off x="4126923" y="2124941"/>
              <a:ext cx="0" cy="2446193"/>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209952" name="Gerade Verbindung mit Pfeil 92"/>
            <xdr:cNvCxnSpPr>
              <a:cxnSpLocks noChangeShapeType="1"/>
            </xdr:cNvCxnSpPr>
          </xdr:nvCxnSpPr>
          <xdr:spPr bwMode="auto">
            <a:xfrm flipV="1">
              <a:off x="1986395" y="2115416"/>
              <a:ext cx="2121478" cy="155864"/>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1" name="Text Box 70"/>
            <xdr:cNvSpPr txBox="1">
              <a:spLocks noChangeArrowheads="1"/>
            </xdr:cNvSpPr>
          </xdr:nvSpPr>
          <xdr:spPr bwMode="auto">
            <a:xfrm>
              <a:off x="2296794" y="5036605"/>
              <a:ext cx="458025" cy="24059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1000" b="1">
                  <a:latin typeface="Arial" pitchFamily="34" charset="0"/>
                  <a:cs typeface="Arial" pitchFamily="34" charset="0"/>
                </a:rPr>
                <a:t>L</a:t>
              </a:r>
              <a:r>
                <a:rPr lang="fr-CH" sz="1400" b="1" baseline="-25000">
                  <a:latin typeface="Arial" pitchFamily="34" charset="0"/>
                  <a:cs typeface="Arial" pitchFamily="34" charset="0"/>
                </a:rPr>
                <a:t>p</a:t>
              </a:r>
              <a:r>
                <a:rPr lang="fr-CH" sz="1000" b="1">
                  <a:latin typeface="Arial" pitchFamily="34" charset="0"/>
                  <a:cs typeface="Arial" pitchFamily="34" charset="0"/>
                </a:rPr>
                <a:t> = ?</a:t>
              </a:r>
              <a:endParaRPr lang="de-CH" sz="1000" b="1">
                <a:latin typeface="Arial" pitchFamily="34" charset="0"/>
                <a:cs typeface="Arial" pitchFamily="34" charset="0"/>
              </a:endParaRPr>
            </a:p>
          </xdr:txBody>
        </xdr:sp>
        <xdr:cxnSp macro="">
          <xdr:nvCxnSpPr>
            <xdr:cNvPr id="2209954" name="Gerade Verbindung mit Pfeil 94"/>
            <xdr:cNvCxnSpPr>
              <a:cxnSpLocks noChangeShapeType="1"/>
            </xdr:cNvCxnSpPr>
          </xdr:nvCxnSpPr>
          <xdr:spPr bwMode="auto">
            <a:xfrm rot="16200000" flipH="1">
              <a:off x="2185121" y="4753408"/>
              <a:ext cx="240723" cy="20002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3" name="Text Box 59"/>
            <xdr:cNvSpPr txBox="1">
              <a:spLocks noChangeArrowheads="1"/>
            </xdr:cNvSpPr>
          </xdr:nvSpPr>
          <xdr:spPr bwMode="auto">
            <a:xfrm>
              <a:off x="1924649" y="5315699"/>
              <a:ext cx="906508" cy="317589"/>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b="1" kern="1200">
                  <a:solidFill>
                    <a:schemeClr val="tx1"/>
                  </a:solidFill>
                  <a:latin typeface="Arial" pitchFamily="34" charset="0"/>
                  <a:cs typeface="Arial" pitchFamily="34" charset="0"/>
                </a:rPr>
                <a:t>Aufprallfläche für </a:t>
              </a:r>
              <a:r>
                <a:rPr lang="fr-CH" sz="1000" b="1" kern="1200" baseline="0">
                  <a:solidFill>
                    <a:schemeClr val="tx1"/>
                  </a:solidFill>
                  <a:latin typeface="Arial" pitchFamily="34" charset="0"/>
                  <a:cs typeface="Arial" pitchFamily="34" charset="0"/>
                </a:rPr>
                <a:t>H</a:t>
              </a:r>
              <a:r>
                <a:rPr lang="fr-CH" sz="1000" b="1" kern="1200" baseline="-25000">
                  <a:solidFill>
                    <a:schemeClr val="tx1"/>
                  </a:solidFill>
                  <a:latin typeface="Arial" pitchFamily="34" charset="0"/>
                  <a:cs typeface="Arial" pitchFamily="34" charset="0"/>
                </a:rPr>
                <a:t>2</a:t>
              </a:r>
              <a:r>
                <a:rPr lang="fr-CH" sz="1000" b="1" kern="1200">
                  <a:solidFill>
                    <a:schemeClr val="tx1"/>
                  </a:solidFill>
                  <a:latin typeface="Arial" pitchFamily="34" charset="0"/>
                  <a:cs typeface="Arial" pitchFamily="34" charset="0"/>
                </a:rPr>
                <a:t>= ?</a:t>
              </a:r>
            </a:p>
          </xdr:txBody>
        </xdr:sp>
        <xdr:cxnSp macro="">
          <xdr:nvCxnSpPr>
            <xdr:cNvPr id="2209956" name="Gerade Verbindung mit Pfeil 96"/>
            <xdr:cNvCxnSpPr>
              <a:cxnSpLocks noChangeShapeType="1"/>
            </xdr:cNvCxnSpPr>
          </xdr:nvCxnSpPr>
          <xdr:spPr bwMode="auto">
            <a:xfrm rot="16200000" flipH="1">
              <a:off x="149801" y="4662055"/>
              <a:ext cx="1558637" cy="914400"/>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2209957" name="Gerade Verbindung 97"/>
            <xdr:cNvCxnSpPr>
              <a:cxnSpLocks noChangeShapeType="1"/>
            </xdr:cNvCxnSpPr>
          </xdr:nvCxnSpPr>
          <xdr:spPr bwMode="auto">
            <a:xfrm flipV="1">
              <a:off x="462395" y="4262005"/>
              <a:ext cx="704850" cy="77931"/>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cxnSp macro="">
          <xdr:nvCxnSpPr>
            <xdr:cNvPr id="2209958" name="Gerade Verbindung 98"/>
            <xdr:cNvCxnSpPr>
              <a:cxnSpLocks noChangeShapeType="1"/>
            </xdr:cNvCxnSpPr>
          </xdr:nvCxnSpPr>
          <xdr:spPr bwMode="auto">
            <a:xfrm flipV="1">
              <a:off x="1348220" y="5736648"/>
              <a:ext cx="895350" cy="18097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sp macro="" textlink="">
          <xdr:nvSpPr>
            <xdr:cNvPr id="37" name="Text Box 70"/>
            <xdr:cNvSpPr txBox="1">
              <a:spLocks noChangeArrowheads="1"/>
            </xdr:cNvSpPr>
          </xdr:nvSpPr>
          <xdr:spPr bwMode="auto">
            <a:xfrm>
              <a:off x="588743" y="5065477"/>
              <a:ext cx="448483" cy="19247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1000" b="1">
                  <a:latin typeface="Arial" pitchFamily="34" charset="0"/>
                  <a:cs typeface="Arial" pitchFamily="34" charset="0"/>
                </a:rPr>
                <a:t>L</a:t>
              </a:r>
              <a:r>
                <a:rPr lang="fr-CH" sz="1400" b="1" baseline="-25000">
                  <a:latin typeface="Arial" pitchFamily="34" charset="0"/>
                  <a:cs typeface="Arial" pitchFamily="34" charset="0"/>
                </a:rPr>
                <a:t>3 </a:t>
              </a:r>
              <a:r>
                <a:rPr lang="fr-CH" sz="1000" b="1">
                  <a:latin typeface="Arial" pitchFamily="34" charset="0"/>
                  <a:cs typeface="Arial" pitchFamily="34" charset="0"/>
                </a:rPr>
                <a:t>= ?</a:t>
              </a:r>
              <a:endParaRPr lang="de-CH" sz="1000" b="1">
                <a:latin typeface="Arial" pitchFamily="34" charset="0"/>
                <a:cs typeface="Arial" pitchFamily="34" charset="0"/>
              </a:endParaRPr>
            </a:p>
          </xdr:txBody>
        </xdr:sp>
        <xdr:sp macro="" textlink="">
          <xdr:nvSpPr>
            <xdr:cNvPr id="2209960" name="Line 41"/>
            <xdr:cNvSpPr>
              <a:spLocks noChangeShapeType="1"/>
            </xdr:cNvSpPr>
          </xdr:nvSpPr>
          <xdr:spPr bwMode="auto">
            <a:xfrm>
              <a:off x="5342659" y="1629641"/>
              <a:ext cx="0" cy="276744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9961" name="Line 41"/>
            <xdr:cNvSpPr>
              <a:spLocks noChangeShapeType="1"/>
            </xdr:cNvSpPr>
          </xdr:nvSpPr>
          <xdr:spPr bwMode="auto">
            <a:xfrm flipH="1">
              <a:off x="1024370" y="1915391"/>
              <a:ext cx="0" cy="3165764"/>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209962" name="Gerade Verbindung mit Pfeil 102"/>
            <xdr:cNvCxnSpPr>
              <a:cxnSpLocks noChangeShapeType="1"/>
            </xdr:cNvCxnSpPr>
          </xdr:nvCxnSpPr>
          <xdr:spPr bwMode="auto">
            <a:xfrm flipV="1">
              <a:off x="1024370" y="1620116"/>
              <a:ext cx="4318289" cy="31432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41" name="Text Box 70"/>
            <xdr:cNvSpPr txBox="1">
              <a:spLocks noChangeArrowheads="1"/>
            </xdr:cNvSpPr>
          </xdr:nvSpPr>
          <xdr:spPr bwMode="auto">
            <a:xfrm>
              <a:off x="2897952" y="1697107"/>
              <a:ext cx="467567" cy="20210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1000" b="1">
                  <a:latin typeface="Arial" pitchFamily="34" charset="0"/>
                  <a:cs typeface="Arial" pitchFamily="34" charset="0"/>
                </a:rPr>
                <a:t>L</a:t>
              </a:r>
              <a:r>
                <a:rPr lang="fr-CH" sz="1200" b="1" baseline="-25000">
                  <a:latin typeface="Arial" pitchFamily="34" charset="0"/>
                  <a:cs typeface="Arial" pitchFamily="34" charset="0"/>
                </a:rPr>
                <a:t>2</a:t>
              </a:r>
              <a:r>
                <a:rPr lang="fr-CH" sz="1200" b="1">
                  <a:latin typeface="Arial" pitchFamily="34" charset="0"/>
                  <a:cs typeface="Arial" pitchFamily="34" charset="0"/>
                </a:rPr>
                <a:t> </a:t>
              </a:r>
              <a:r>
                <a:rPr lang="fr-CH" sz="1000" b="1">
                  <a:latin typeface="Arial" pitchFamily="34" charset="0"/>
                  <a:cs typeface="Arial" pitchFamily="34" charset="0"/>
                </a:rPr>
                <a:t>= ?</a:t>
              </a:r>
              <a:endParaRPr lang="de-CH" sz="1000" b="1">
                <a:latin typeface="Arial" pitchFamily="34" charset="0"/>
                <a:cs typeface="Arial" pitchFamily="34" charset="0"/>
              </a:endParaRPr>
            </a:p>
          </xdr:txBody>
        </xdr:sp>
        <xdr:pic>
          <xdr:nvPicPr>
            <xdr:cNvPr id="2209964" name="Grafik 104" descr="fg010_101-BIMBO-Pferd_2.gif"/>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4420" y="2233180"/>
              <a:ext cx="3121603" cy="2740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9965" name="Line 33"/>
            <xdr:cNvSpPr>
              <a:spLocks noChangeShapeType="1"/>
            </xdr:cNvSpPr>
          </xdr:nvSpPr>
          <xdr:spPr bwMode="auto">
            <a:xfrm>
              <a:off x="5120120" y="2955348"/>
              <a:ext cx="0" cy="145126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4" name="Text Box 70"/>
            <xdr:cNvSpPr txBox="1">
              <a:spLocks noChangeArrowheads="1"/>
            </xdr:cNvSpPr>
          </xdr:nvSpPr>
          <xdr:spPr bwMode="auto">
            <a:xfrm>
              <a:off x="2897952" y="2082064"/>
              <a:ext cx="438941" cy="20210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1000" b="1">
                  <a:latin typeface="Arial" pitchFamily="34" charset="0"/>
                  <a:cs typeface="Arial" pitchFamily="34" charset="0"/>
                </a:rPr>
                <a:t>L</a:t>
              </a:r>
              <a:r>
                <a:rPr lang="fr-CH" sz="1200" b="1" baseline="-25000">
                  <a:latin typeface="Arial" pitchFamily="34" charset="0"/>
                  <a:cs typeface="Arial" pitchFamily="34" charset="0"/>
                </a:rPr>
                <a:t>1</a:t>
              </a:r>
              <a:r>
                <a:rPr lang="fr-CH" sz="1200" b="1">
                  <a:latin typeface="Arial" pitchFamily="34" charset="0"/>
                  <a:cs typeface="Arial" pitchFamily="34" charset="0"/>
                </a:rPr>
                <a:t> </a:t>
              </a:r>
              <a:r>
                <a:rPr lang="fr-CH" sz="1000" b="1">
                  <a:latin typeface="Arial" pitchFamily="34" charset="0"/>
                  <a:cs typeface="Arial" pitchFamily="34" charset="0"/>
                </a:rPr>
                <a:t>= ?</a:t>
              </a:r>
              <a:endParaRPr lang="de-CH" sz="1000" b="1">
                <a:latin typeface="Arial" pitchFamily="34" charset="0"/>
                <a:cs typeface="Arial" pitchFamily="34" charset="0"/>
              </a:endParaRPr>
            </a:p>
          </xdr:txBody>
        </xdr:sp>
        <xdr:sp macro="" textlink="">
          <xdr:nvSpPr>
            <xdr:cNvPr id="2209967" name="Line 4"/>
            <xdr:cNvSpPr>
              <a:spLocks noChangeShapeType="1"/>
            </xdr:cNvSpPr>
          </xdr:nvSpPr>
          <xdr:spPr bwMode="auto">
            <a:xfrm flipH="1" flipV="1">
              <a:off x="2824595" y="2552700"/>
              <a:ext cx="209550"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6" name="Text Box 39"/>
            <xdr:cNvSpPr txBox="1">
              <a:spLocks noChangeArrowheads="1"/>
            </xdr:cNvSpPr>
          </xdr:nvSpPr>
          <xdr:spPr bwMode="auto">
            <a:xfrm rot="21429644" flipH="1">
              <a:off x="3098337" y="2467020"/>
              <a:ext cx="591616" cy="240598"/>
            </a:xfrm>
            <a:prstGeom prst="rect">
              <a:avLst/>
            </a:prstGeom>
            <a:noFill/>
            <a:ln w="9525">
              <a:noFill/>
              <a:miter lim="800000"/>
              <a:headEnd/>
              <a:tailEnd/>
            </a:ln>
            <a:effectLst/>
          </xdr:spPr>
          <xdr:txBody>
            <a:bodyPr wrap="square" lIns="0" tIns="0" rIns="0" bIns="0">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r>
                <a:rPr lang="fr-CH" sz="1000"/>
                <a:t>R</a:t>
              </a:r>
              <a:r>
                <a:rPr lang="fr-CH" sz="1000" baseline="-25000"/>
                <a:t>min</a:t>
              </a:r>
              <a:r>
                <a:rPr lang="fr-CH" sz="900"/>
                <a:t>= 2 cm</a:t>
              </a:r>
              <a:endParaRPr lang="de-CH" sz="900"/>
            </a:p>
          </xdr:txBody>
        </xdr:sp>
        <xdr:sp macro="" textlink="">
          <xdr:nvSpPr>
            <xdr:cNvPr id="2209969" name="Line 32"/>
            <xdr:cNvSpPr>
              <a:spLocks noChangeShapeType="1"/>
            </xdr:cNvSpPr>
          </xdr:nvSpPr>
          <xdr:spPr bwMode="auto">
            <a:xfrm flipV="1">
              <a:off x="3253220" y="3236768"/>
              <a:ext cx="1273753" cy="126423"/>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9970" name="Line 48"/>
            <xdr:cNvSpPr>
              <a:spLocks noChangeShapeType="1"/>
            </xdr:cNvSpPr>
          </xdr:nvSpPr>
          <xdr:spPr bwMode="auto">
            <a:xfrm>
              <a:off x="3971925" y="5457825"/>
              <a:ext cx="431223" cy="412173"/>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9" name="Text Box 59"/>
            <xdr:cNvSpPr txBox="1">
              <a:spLocks noChangeArrowheads="1"/>
            </xdr:cNvSpPr>
          </xdr:nvSpPr>
          <xdr:spPr bwMode="auto">
            <a:xfrm rot="21340411">
              <a:off x="3336892" y="5585168"/>
              <a:ext cx="1784389" cy="163607"/>
            </a:xfrm>
            <a:prstGeom prst="rect">
              <a:avLst/>
            </a:prstGeom>
            <a:solidFill>
              <a:schemeClr val="bg1">
                <a:lumMod val="85000"/>
              </a:schemeClr>
            </a:solidFill>
            <a:ln w="9525">
              <a:solidFill>
                <a:schemeClr val="bg1"/>
              </a:solidFill>
              <a:miter lim="800000"/>
              <a:headEnd/>
              <a:tailEnd/>
            </a:ln>
            <a:effectLst/>
            <a:scene3d>
              <a:camera prst="orthographicFront">
                <a:rot lat="0" lon="0" rev="300000"/>
              </a:camera>
              <a:lightRig rig="threePt" dir="t"/>
            </a:scene3d>
          </xdr:spPr>
          <xdr:txBody>
            <a:bodyPr wrap="square" lIns="36000" tIns="36000" rIns="36000" bIns="36000" anchor="ctr">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00" b="1" kern="1200">
                  <a:solidFill>
                    <a:schemeClr val="tx1"/>
                  </a:solidFill>
                  <a:latin typeface="Arial" pitchFamily="34" charset="0"/>
                  <a:ea typeface="+mn-ea"/>
                  <a:cs typeface="Arial" pitchFamily="34" charset="0"/>
                </a:rPr>
                <a:t>Hindernisfreie Fläche:50 cm</a:t>
              </a:r>
              <a:endParaRPr lang="fr-CH" sz="1000" b="1" kern="1200">
                <a:solidFill>
                  <a:schemeClr val="tx1"/>
                </a:solidFill>
                <a:latin typeface="Arial" pitchFamily="34" charset="0"/>
                <a:cs typeface="Arial" pitchFamily="34" charset="0"/>
              </a:endParaRPr>
            </a:p>
          </xdr:txBody>
        </xdr:sp>
        <xdr:sp macro="" textlink="">
          <xdr:nvSpPr>
            <xdr:cNvPr id="19" name="Text Box 36"/>
            <xdr:cNvSpPr txBox="1">
              <a:spLocks noChangeArrowheads="1"/>
            </xdr:cNvSpPr>
          </xdr:nvSpPr>
          <xdr:spPr bwMode="auto">
            <a:xfrm rot="16200000">
              <a:off x="4001862" y="3709363"/>
              <a:ext cx="702546" cy="20038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marL="0" indent="0" algn="ctr" rtl="0" fontAlgn="base">
                <a:spcBef>
                  <a:spcPct val="0"/>
                </a:spcBef>
                <a:spcAft>
                  <a:spcPct val="0"/>
                </a:spcAft>
                <a:defRPr/>
              </a:pPr>
              <a:r>
                <a:rPr lang="fr-CH" sz="900" b="1" kern="1200">
                  <a:solidFill>
                    <a:schemeClr val="tx1"/>
                  </a:solidFill>
                  <a:latin typeface="Arial" pitchFamily="34" charset="0"/>
                  <a:ea typeface="+mn-ea"/>
                  <a:cs typeface="Arial" pitchFamily="34" charset="0"/>
                </a:rPr>
                <a:t> H </a:t>
              </a:r>
              <a:r>
                <a:rPr lang="fr-CH" sz="1200" b="1" kern="1200" baseline="-25000">
                  <a:solidFill>
                    <a:schemeClr val="tx1"/>
                  </a:solidFill>
                  <a:latin typeface="Arial" pitchFamily="34" charset="0"/>
                  <a:ea typeface="+mn-ea"/>
                  <a:cs typeface="Arial" pitchFamily="34" charset="0"/>
                </a:rPr>
                <a:t>max</a:t>
              </a:r>
              <a:r>
                <a:rPr lang="fr-CH" sz="900" b="1" kern="1200">
                  <a:solidFill>
                    <a:schemeClr val="tx1"/>
                  </a:solidFill>
                  <a:latin typeface="Arial" pitchFamily="34" charset="0"/>
                  <a:ea typeface="+mn-ea"/>
                  <a:cs typeface="Arial" pitchFamily="34" charset="0"/>
                </a:rPr>
                <a:t> =  ?</a:t>
              </a:r>
              <a:endParaRPr lang="de-CH" sz="900" b="1" kern="1200">
                <a:solidFill>
                  <a:schemeClr val="tx1"/>
                </a:solidFill>
                <a:latin typeface="Arial" pitchFamily="34" charset="0"/>
                <a:ea typeface="+mn-ea"/>
                <a:cs typeface="Arial" pitchFamily="34" charset="0"/>
              </a:endParaRPr>
            </a:p>
          </xdr:txBody>
        </xdr:sp>
      </xdr:grp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314325</xdr:colOff>
      <xdr:row>0</xdr:row>
      <xdr:rowOff>66675</xdr:rowOff>
    </xdr:from>
    <xdr:to>
      <xdr:col>6</xdr:col>
      <xdr:colOff>9525</xdr:colOff>
      <xdr:row>1</xdr:row>
      <xdr:rowOff>38100</xdr:rowOff>
    </xdr:to>
    <xdr:pic>
      <xdr:nvPicPr>
        <xdr:cNvPr id="2180011"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666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161194</xdr:colOff>
      <xdr:row>40</xdr:row>
      <xdr:rowOff>0</xdr:rowOff>
    </xdr:from>
    <xdr:to>
      <xdr:col>1</xdr:col>
      <xdr:colOff>1015513</xdr:colOff>
      <xdr:row>40</xdr:row>
      <xdr:rowOff>307326</xdr:rowOff>
    </xdr:to>
    <xdr:sp macro="" textlink="">
      <xdr:nvSpPr>
        <xdr:cNvPr id="6" name="Abgerundetes Rechteck 5">
          <a:hlinkClick xmlns:r="http://schemas.openxmlformats.org/officeDocument/2006/relationships" r:id="rId2"/>
        </xdr:cNvPr>
        <xdr:cNvSpPr/>
      </xdr:nvSpPr>
      <xdr:spPr>
        <a:xfrm>
          <a:off x="161194" y="7524750"/>
          <a:ext cx="1359144" cy="164451"/>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1148863</xdr:colOff>
      <xdr:row>40</xdr:row>
      <xdr:rowOff>0</xdr:rowOff>
    </xdr:from>
    <xdr:to>
      <xdr:col>1</xdr:col>
      <xdr:colOff>2310913</xdr:colOff>
      <xdr:row>40</xdr:row>
      <xdr:rowOff>307326</xdr:rowOff>
    </xdr:to>
    <xdr:sp macro="" textlink="">
      <xdr:nvSpPr>
        <xdr:cNvPr id="7" name="Abgerundetes Rechteck 6">
          <a:hlinkClick xmlns:r="http://schemas.openxmlformats.org/officeDocument/2006/relationships" r:id="rId3"/>
        </xdr:cNvPr>
        <xdr:cNvSpPr/>
      </xdr:nvSpPr>
      <xdr:spPr>
        <a:xfrm>
          <a:off x="1520338" y="7524750"/>
          <a:ext cx="0" cy="164451"/>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11</xdr:col>
      <xdr:colOff>304800</xdr:colOff>
      <xdr:row>33</xdr:row>
      <xdr:rowOff>76200</xdr:rowOff>
    </xdr:from>
    <xdr:to>
      <xdr:col>11</xdr:col>
      <xdr:colOff>304800</xdr:colOff>
      <xdr:row>34</xdr:row>
      <xdr:rowOff>238125</xdr:rowOff>
    </xdr:to>
    <xdr:sp macro="" textlink="">
      <xdr:nvSpPr>
        <xdr:cNvPr id="2180014" name="Line 3"/>
        <xdr:cNvSpPr>
          <a:spLocks noChangeShapeType="1"/>
        </xdr:cNvSpPr>
      </xdr:nvSpPr>
      <xdr:spPr bwMode="auto">
        <a:xfrm flipV="1">
          <a:off x="14697075" y="8258175"/>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285750</xdr:colOff>
      <xdr:row>33</xdr:row>
      <xdr:rowOff>0</xdr:rowOff>
    </xdr:from>
    <xdr:to>
      <xdr:col>11</xdr:col>
      <xdr:colOff>285750</xdr:colOff>
      <xdr:row>34</xdr:row>
      <xdr:rowOff>190500</xdr:rowOff>
    </xdr:to>
    <xdr:sp macro="" textlink="">
      <xdr:nvSpPr>
        <xdr:cNvPr id="2180015" name="Line 4"/>
        <xdr:cNvSpPr>
          <a:spLocks noChangeShapeType="1"/>
        </xdr:cNvSpPr>
      </xdr:nvSpPr>
      <xdr:spPr bwMode="auto">
        <a:xfrm flipV="1">
          <a:off x="14678025" y="8181975"/>
          <a:ext cx="0" cy="4286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342900</xdr:colOff>
      <xdr:row>33</xdr:row>
      <xdr:rowOff>0</xdr:rowOff>
    </xdr:from>
    <xdr:to>
      <xdr:col>11</xdr:col>
      <xdr:colOff>342900</xdr:colOff>
      <xdr:row>34</xdr:row>
      <xdr:rowOff>247650</xdr:rowOff>
    </xdr:to>
    <xdr:sp macro="" textlink="">
      <xdr:nvSpPr>
        <xdr:cNvPr id="2180016" name="Line 5"/>
        <xdr:cNvSpPr>
          <a:spLocks noChangeShapeType="1"/>
        </xdr:cNvSpPr>
      </xdr:nvSpPr>
      <xdr:spPr bwMode="auto">
        <a:xfrm flipV="1">
          <a:off x="14735175" y="8181975"/>
          <a:ext cx="0" cy="4762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304800</xdr:colOff>
      <xdr:row>37</xdr:row>
      <xdr:rowOff>76200</xdr:rowOff>
    </xdr:from>
    <xdr:to>
      <xdr:col>11</xdr:col>
      <xdr:colOff>304800</xdr:colOff>
      <xdr:row>38</xdr:row>
      <xdr:rowOff>238125</xdr:rowOff>
    </xdr:to>
    <xdr:sp macro="" textlink="">
      <xdr:nvSpPr>
        <xdr:cNvPr id="2180017" name="Line 7"/>
        <xdr:cNvSpPr>
          <a:spLocks noChangeShapeType="1"/>
        </xdr:cNvSpPr>
      </xdr:nvSpPr>
      <xdr:spPr bwMode="auto">
        <a:xfrm flipV="1">
          <a:off x="14697075" y="9210675"/>
          <a:ext cx="0" cy="4000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285750</xdr:colOff>
      <xdr:row>37</xdr:row>
      <xdr:rowOff>0</xdr:rowOff>
    </xdr:from>
    <xdr:to>
      <xdr:col>11</xdr:col>
      <xdr:colOff>285750</xdr:colOff>
      <xdr:row>38</xdr:row>
      <xdr:rowOff>190500</xdr:rowOff>
    </xdr:to>
    <xdr:sp macro="" textlink="">
      <xdr:nvSpPr>
        <xdr:cNvPr id="2180018" name="Line 8"/>
        <xdr:cNvSpPr>
          <a:spLocks noChangeShapeType="1"/>
        </xdr:cNvSpPr>
      </xdr:nvSpPr>
      <xdr:spPr bwMode="auto">
        <a:xfrm flipV="1">
          <a:off x="14678025" y="9134475"/>
          <a:ext cx="0" cy="4286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342900</xdr:colOff>
      <xdr:row>37</xdr:row>
      <xdr:rowOff>0</xdr:rowOff>
    </xdr:from>
    <xdr:to>
      <xdr:col>11</xdr:col>
      <xdr:colOff>342900</xdr:colOff>
      <xdr:row>38</xdr:row>
      <xdr:rowOff>247650</xdr:rowOff>
    </xdr:to>
    <xdr:sp macro="" textlink="">
      <xdr:nvSpPr>
        <xdr:cNvPr id="2180019" name="Line 9"/>
        <xdr:cNvSpPr>
          <a:spLocks noChangeShapeType="1"/>
        </xdr:cNvSpPr>
      </xdr:nvSpPr>
      <xdr:spPr bwMode="auto">
        <a:xfrm flipV="1">
          <a:off x="14735175" y="9134475"/>
          <a:ext cx="0" cy="4857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0</xdr:col>
      <xdr:colOff>0</xdr:colOff>
      <xdr:row>4</xdr:row>
      <xdr:rowOff>238125</xdr:rowOff>
    </xdr:from>
    <xdr:to>
      <xdr:col>5</xdr:col>
      <xdr:colOff>838200</xdr:colOff>
      <xdr:row>25</xdr:row>
      <xdr:rowOff>933450</xdr:rowOff>
    </xdr:to>
    <xdr:grpSp>
      <xdr:nvGrpSpPr>
        <xdr:cNvPr id="2180020" name="Gruppieren 13"/>
        <xdr:cNvGrpSpPr>
          <a:grpSpLocks/>
        </xdr:cNvGrpSpPr>
      </xdr:nvGrpSpPr>
      <xdr:grpSpPr bwMode="auto">
        <a:xfrm>
          <a:off x="0" y="1657350"/>
          <a:ext cx="5953125" cy="4724400"/>
          <a:chOff x="691110" y="510363"/>
          <a:chExt cx="7620517" cy="6043829"/>
        </a:xfrm>
      </xdr:grpSpPr>
      <xdr:sp macro="" textlink="">
        <xdr:nvSpPr>
          <xdr:cNvPr id="2180021" name="Freihandform 14"/>
          <xdr:cNvSpPr>
            <a:spLocks/>
          </xdr:cNvSpPr>
        </xdr:nvSpPr>
        <xdr:spPr bwMode="auto">
          <a:xfrm>
            <a:off x="691110" y="1826358"/>
            <a:ext cx="7620517" cy="4727834"/>
          </a:xfrm>
          <a:custGeom>
            <a:avLst/>
            <a:gdLst>
              <a:gd name="T0" fmla="*/ 2147483647 w 5728002"/>
              <a:gd name="T1" fmla="*/ 2147483647 h 3542519"/>
              <a:gd name="T2" fmla="*/ 2147483647 w 5728002"/>
              <a:gd name="T3" fmla="*/ 2147483647 h 3542519"/>
              <a:gd name="T4" fmla="*/ 2147483647 w 5728002"/>
              <a:gd name="T5" fmla="*/ 2147483647 h 3542519"/>
              <a:gd name="T6" fmla="*/ 2147483647 w 5728002"/>
              <a:gd name="T7" fmla="*/ 2147483647 h 3542519"/>
              <a:gd name="T8" fmla="*/ 2147483647 w 5728002"/>
              <a:gd name="T9" fmla="*/ 2147483647 h 3542519"/>
              <a:gd name="T10" fmla="*/ 2147483647 w 5728002"/>
              <a:gd name="T11" fmla="*/ 2147483647 h 3542519"/>
              <a:gd name="T12" fmla="*/ 2147483647 w 5728002"/>
              <a:gd name="T13" fmla="*/ 2147483647 h 3542519"/>
              <a:gd name="T14" fmla="*/ 2147483647 w 5728002"/>
              <a:gd name="T15" fmla="*/ 2147483647 h 3542519"/>
              <a:gd name="T16" fmla="*/ 2147483647 w 5728002"/>
              <a:gd name="T17" fmla="*/ 2147483647 h 35425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728002"/>
              <a:gd name="T28" fmla="*/ 0 h 3542519"/>
              <a:gd name="T29" fmla="*/ 5728002 w 5728002"/>
              <a:gd name="T30" fmla="*/ 3542519 h 35425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728002" h="3542519">
                <a:moveTo>
                  <a:pt x="5620494" y="751358"/>
                </a:moveTo>
                <a:cubicBezTo>
                  <a:pt x="5728002" y="566419"/>
                  <a:pt x="5700002" y="480488"/>
                  <a:pt x="5490526" y="325850"/>
                </a:cubicBezTo>
                <a:cubicBezTo>
                  <a:pt x="5338675" y="270037"/>
                  <a:pt x="4739271" y="150438"/>
                  <a:pt x="4363643" y="62732"/>
                </a:cubicBezTo>
                <a:cubicBezTo>
                  <a:pt x="4239156" y="63345"/>
                  <a:pt x="4147108" y="0"/>
                  <a:pt x="3832167" y="44514"/>
                </a:cubicBezTo>
                <a:lnTo>
                  <a:pt x="388080" y="736454"/>
                </a:lnTo>
                <a:cubicBezTo>
                  <a:pt x="0" y="887486"/>
                  <a:pt x="88785" y="1156804"/>
                  <a:pt x="264816" y="1542169"/>
                </a:cubicBezTo>
                <a:lnTo>
                  <a:pt x="1286684" y="3101225"/>
                </a:lnTo>
                <a:cubicBezTo>
                  <a:pt x="1464539" y="3404653"/>
                  <a:pt x="2090734" y="3542519"/>
                  <a:pt x="2575745" y="3213548"/>
                </a:cubicBezTo>
                <a:cubicBezTo>
                  <a:pt x="2945972" y="2908430"/>
                  <a:pt x="5282235" y="1128236"/>
                  <a:pt x="5620494" y="751358"/>
                </a:cubicBezTo>
                <a:close/>
              </a:path>
            </a:pathLst>
          </a:custGeom>
          <a:solidFill>
            <a:srgbClr val="D9D9D9"/>
          </a:solidFill>
          <a:ln w="6350">
            <a:solidFill>
              <a:srgbClr val="000000"/>
            </a:solidFill>
            <a:round/>
            <a:headEnd/>
            <a:tailEnd/>
          </a:ln>
        </xdr:spPr>
      </xdr:sp>
      <xdr:grpSp>
        <xdr:nvGrpSpPr>
          <xdr:cNvPr id="2180022" name="Gruppieren 93"/>
          <xdr:cNvGrpSpPr>
            <a:grpSpLocks/>
          </xdr:cNvGrpSpPr>
        </xdr:nvGrpSpPr>
        <xdr:grpSpPr bwMode="auto">
          <a:xfrm>
            <a:off x="1052623" y="510363"/>
            <a:ext cx="6721436" cy="5326911"/>
            <a:chOff x="1052623" y="510363"/>
            <a:chExt cx="6721436" cy="5326911"/>
          </a:xfrm>
        </xdr:grpSpPr>
        <xdr:sp macro="" textlink="">
          <xdr:nvSpPr>
            <xdr:cNvPr id="2180023" name="Freihandform 16"/>
            <xdr:cNvSpPr>
              <a:spLocks/>
            </xdr:cNvSpPr>
          </xdr:nvSpPr>
          <xdr:spPr bwMode="auto">
            <a:xfrm>
              <a:off x="1736189" y="2195288"/>
              <a:ext cx="6037870" cy="3133137"/>
            </a:xfrm>
            <a:custGeom>
              <a:avLst/>
              <a:gdLst>
                <a:gd name="T0" fmla="*/ 20163404 w 5952659"/>
                <a:gd name="T1" fmla="*/ 3 h 3605067"/>
                <a:gd name="T2" fmla="*/ 16182487 w 5952659"/>
                <a:gd name="T3" fmla="*/ 3 h 3605067"/>
                <a:gd name="T4" fmla="*/ 13935127 w 5952659"/>
                <a:gd name="T5" fmla="*/ 0 h 3605067"/>
                <a:gd name="T6" fmla="*/ 2178156 w 5952659"/>
                <a:gd name="T7" fmla="*/ 3 h 3605067"/>
                <a:gd name="T8" fmla="*/ 736976 w 5952659"/>
                <a:gd name="T9" fmla="*/ 7 h 3605067"/>
                <a:gd name="T10" fmla="*/ 3976340 w 5952659"/>
                <a:gd name="T11" fmla="*/ 12 h 3605067"/>
                <a:gd name="T12" fmla="*/ 8328890 w 5952659"/>
                <a:gd name="T13" fmla="*/ 13 h 3605067"/>
                <a:gd name="T14" fmla="*/ 19327726 w 5952659"/>
                <a:gd name="T15" fmla="*/ 3 h 3605067"/>
                <a:gd name="T16" fmla="*/ 20163404 w 5952659"/>
                <a:gd name="T17" fmla="*/ 3 h 360506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952659"/>
                <a:gd name="T28" fmla="*/ 0 h 3605067"/>
                <a:gd name="T29" fmla="*/ 5952659 w 5952659"/>
                <a:gd name="T30" fmla="*/ 3605067 h 360506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952659" h="3605067">
                  <a:moveTo>
                    <a:pt x="5690914" y="323451"/>
                  </a:moveTo>
                  <a:lnTo>
                    <a:pt x="4567340" y="43207"/>
                  </a:lnTo>
                  <a:lnTo>
                    <a:pt x="3933049" y="0"/>
                  </a:lnTo>
                  <a:lnTo>
                    <a:pt x="614753" y="789813"/>
                  </a:lnTo>
                  <a:cubicBezTo>
                    <a:pt x="2896" y="940845"/>
                    <a:pt x="0" y="1496604"/>
                    <a:pt x="208000" y="1850075"/>
                  </a:cubicBezTo>
                  <a:cubicBezTo>
                    <a:pt x="472608" y="2208832"/>
                    <a:pt x="807941" y="2861843"/>
                    <a:pt x="1122266" y="3204743"/>
                  </a:cubicBezTo>
                  <a:cubicBezTo>
                    <a:pt x="1292128" y="3460330"/>
                    <a:pt x="1753842" y="3605067"/>
                    <a:pt x="2350742" y="3355830"/>
                  </a:cubicBezTo>
                  <a:lnTo>
                    <a:pt x="5455067" y="952501"/>
                  </a:lnTo>
                  <a:cubicBezTo>
                    <a:pt x="5786523" y="704101"/>
                    <a:pt x="5952659" y="469439"/>
                    <a:pt x="5690914" y="323451"/>
                  </a:cubicBezTo>
                  <a:close/>
                </a:path>
              </a:pathLst>
            </a:custGeom>
            <a:solidFill>
              <a:srgbClr val="99FF99"/>
            </a:solidFill>
            <a:ln w="6350">
              <a:solidFill>
                <a:srgbClr val="000000"/>
              </a:solidFill>
              <a:round/>
              <a:headEnd/>
              <a:tailEnd/>
            </a:ln>
          </xdr:spPr>
        </xdr:sp>
        <xdr:sp macro="" textlink="">
          <xdr:nvSpPr>
            <xdr:cNvPr id="2180024" name="Line 41"/>
            <xdr:cNvSpPr>
              <a:spLocks noChangeShapeType="1"/>
            </xdr:cNvSpPr>
          </xdr:nvSpPr>
          <xdr:spPr bwMode="auto">
            <a:xfrm>
              <a:off x="5837272" y="1020726"/>
              <a:ext cx="1" cy="861237"/>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180025" name="Gerade Verbindung mit Pfeil 18"/>
            <xdr:cNvCxnSpPr>
              <a:cxnSpLocks noChangeShapeType="1"/>
              <a:endCxn id="2180024" idx="0"/>
            </xdr:cNvCxnSpPr>
          </xdr:nvCxnSpPr>
          <xdr:spPr bwMode="auto">
            <a:xfrm flipV="1">
              <a:off x="3605134" y="1020726"/>
              <a:ext cx="2232138" cy="425826"/>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20" name="Text Box 70"/>
            <xdr:cNvSpPr txBox="1">
              <a:spLocks noChangeArrowheads="1"/>
            </xdr:cNvSpPr>
          </xdr:nvSpPr>
          <xdr:spPr bwMode="auto">
            <a:xfrm>
              <a:off x="4385536" y="1143990"/>
              <a:ext cx="524292" cy="25588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900" b="1">
                  <a:latin typeface="Arial" pitchFamily="34" charset="0"/>
                  <a:cs typeface="Arial" pitchFamily="34" charset="0"/>
                </a:rPr>
                <a:t>L</a:t>
              </a:r>
              <a:r>
                <a:rPr lang="fr-CH" sz="1100" b="1" baseline="-25000">
                  <a:latin typeface="Arial" pitchFamily="34" charset="0"/>
                  <a:cs typeface="Arial" pitchFamily="34" charset="0"/>
                </a:rPr>
                <a:t>1</a:t>
              </a:r>
              <a:r>
                <a:rPr lang="fr-CH" sz="1100" b="1">
                  <a:latin typeface="Arial" pitchFamily="34" charset="0"/>
                  <a:cs typeface="Arial" pitchFamily="34" charset="0"/>
                </a:rPr>
                <a:t> </a:t>
              </a:r>
              <a:r>
                <a:rPr lang="fr-CH" sz="900" b="1">
                  <a:latin typeface="Arial" pitchFamily="34" charset="0"/>
                  <a:cs typeface="Arial" pitchFamily="34" charset="0"/>
                </a:rPr>
                <a:t>= ?</a:t>
              </a:r>
              <a:endParaRPr lang="de-CH" sz="900" b="1">
                <a:latin typeface="Arial" pitchFamily="34" charset="0"/>
                <a:cs typeface="Arial" pitchFamily="34" charset="0"/>
              </a:endParaRPr>
            </a:p>
          </xdr:txBody>
        </xdr:sp>
        <xdr:sp macro="" textlink="">
          <xdr:nvSpPr>
            <xdr:cNvPr id="2180027" name="Line 41"/>
            <xdr:cNvSpPr>
              <a:spLocks noChangeShapeType="1"/>
            </xdr:cNvSpPr>
          </xdr:nvSpPr>
          <xdr:spPr bwMode="auto">
            <a:xfrm>
              <a:off x="6613451" y="510363"/>
              <a:ext cx="27192" cy="1775637"/>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180028" name="Line 41"/>
            <xdr:cNvSpPr>
              <a:spLocks noChangeShapeType="1"/>
            </xdr:cNvSpPr>
          </xdr:nvSpPr>
          <xdr:spPr bwMode="auto">
            <a:xfrm>
              <a:off x="2349796" y="1350334"/>
              <a:ext cx="15842" cy="3015779"/>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180029" name="Gerade Verbindung mit Pfeil 22"/>
            <xdr:cNvCxnSpPr>
              <a:cxnSpLocks noChangeShapeType="1"/>
              <a:endCxn id="2180027" idx="0"/>
            </xdr:cNvCxnSpPr>
          </xdr:nvCxnSpPr>
          <xdr:spPr bwMode="auto">
            <a:xfrm flipV="1">
              <a:off x="2349796" y="510363"/>
              <a:ext cx="4263655" cy="850606"/>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24" name="Text Box 70"/>
            <xdr:cNvSpPr txBox="1">
              <a:spLocks noChangeArrowheads="1"/>
            </xdr:cNvSpPr>
          </xdr:nvSpPr>
          <xdr:spPr bwMode="auto">
            <a:xfrm>
              <a:off x="4141680" y="754066"/>
              <a:ext cx="524292" cy="24370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900" b="1">
                  <a:latin typeface="Arial" pitchFamily="34" charset="0"/>
                  <a:cs typeface="Arial" pitchFamily="34" charset="0"/>
                </a:rPr>
                <a:t>L</a:t>
              </a:r>
              <a:r>
                <a:rPr lang="fr-CH" sz="1100" b="1" baseline="-25000">
                  <a:latin typeface="Arial" pitchFamily="34" charset="0"/>
                  <a:cs typeface="Arial" pitchFamily="34" charset="0"/>
                </a:rPr>
                <a:t>2</a:t>
              </a:r>
              <a:r>
                <a:rPr lang="fr-CH" sz="1100" b="1">
                  <a:latin typeface="Arial" pitchFamily="34" charset="0"/>
                  <a:cs typeface="Arial" pitchFamily="34" charset="0"/>
                </a:rPr>
                <a:t> </a:t>
              </a:r>
              <a:r>
                <a:rPr lang="fr-CH" sz="900" b="1">
                  <a:latin typeface="Arial" pitchFamily="34" charset="0"/>
                  <a:cs typeface="Arial" pitchFamily="34" charset="0"/>
                </a:rPr>
                <a:t>= ?</a:t>
              </a:r>
              <a:endParaRPr lang="de-CH" sz="900" b="1">
                <a:latin typeface="Arial" pitchFamily="34" charset="0"/>
                <a:cs typeface="Arial" pitchFamily="34" charset="0"/>
              </a:endParaRPr>
            </a:p>
          </xdr:txBody>
        </xdr:sp>
        <xdr:cxnSp macro="">
          <xdr:nvCxnSpPr>
            <xdr:cNvPr id="2180031" name="Gerade Verbindung mit Pfeil 24"/>
            <xdr:cNvCxnSpPr>
              <a:cxnSpLocks noChangeShapeType="1"/>
            </xdr:cNvCxnSpPr>
          </xdr:nvCxnSpPr>
          <xdr:spPr bwMode="auto">
            <a:xfrm rot="16200000" flipH="1">
              <a:off x="765545" y="3498113"/>
              <a:ext cx="2636872" cy="2020186"/>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2180032" name="Gerade Verbindung 25"/>
            <xdr:cNvCxnSpPr>
              <a:cxnSpLocks noChangeShapeType="1"/>
            </xdr:cNvCxnSpPr>
          </xdr:nvCxnSpPr>
          <xdr:spPr bwMode="auto">
            <a:xfrm flipV="1">
              <a:off x="1052623" y="2855851"/>
              <a:ext cx="1360195" cy="323284"/>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cxnSp macro="">
          <xdr:nvCxnSpPr>
            <xdr:cNvPr id="2180033" name="Gerade Verbindung 26"/>
            <xdr:cNvCxnSpPr>
              <a:cxnSpLocks noChangeShapeType="1"/>
              <a:endCxn id="2180023" idx="6"/>
            </xdr:cNvCxnSpPr>
          </xdr:nvCxnSpPr>
          <xdr:spPr bwMode="auto">
            <a:xfrm flipV="1">
              <a:off x="3094074" y="5111816"/>
              <a:ext cx="1026509" cy="725458"/>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sp macro="" textlink="">
          <xdr:nvSpPr>
            <xdr:cNvPr id="28" name="Text Box 70"/>
            <xdr:cNvSpPr txBox="1">
              <a:spLocks noChangeArrowheads="1"/>
            </xdr:cNvSpPr>
          </xdr:nvSpPr>
          <xdr:spPr bwMode="auto">
            <a:xfrm>
              <a:off x="1898200" y="4494904"/>
              <a:ext cx="475520" cy="24370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800" b="1">
                  <a:latin typeface="Arial" pitchFamily="34" charset="0"/>
                  <a:cs typeface="Arial" pitchFamily="34" charset="0"/>
                </a:rPr>
                <a:t>L</a:t>
              </a:r>
              <a:r>
                <a:rPr lang="fr-CH" sz="1100" b="1" baseline="-25000">
                  <a:latin typeface="Arial" pitchFamily="34" charset="0"/>
                  <a:cs typeface="Arial" pitchFamily="34" charset="0"/>
                </a:rPr>
                <a:t>3 </a:t>
              </a:r>
              <a:r>
                <a:rPr lang="fr-CH" sz="800" b="1">
                  <a:latin typeface="Arial" pitchFamily="34" charset="0"/>
                  <a:cs typeface="Arial" pitchFamily="34" charset="0"/>
                </a:rPr>
                <a:t>= ?</a:t>
              </a:r>
              <a:endParaRPr lang="de-CH" sz="800" b="1">
                <a:latin typeface="Arial" pitchFamily="34" charset="0"/>
                <a:cs typeface="Arial" pitchFamily="34" charset="0"/>
              </a:endParaRPr>
            </a:p>
          </xdr:txBody>
        </xdr:sp>
        <xdr:sp macro="" textlink="">
          <xdr:nvSpPr>
            <xdr:cNvPr id="2180035" name="Line 46"/>
            <xdr:cNvSpPr>
              <a:spLocks noChangeShapeType="1"/>
            </xdr:cNvSpPr>
          </xdr:nvSpPr>
          <xdr:spPr bwMode="auto">
            <a:xfrm flipH="1">
              <a:off x="2328529" y="3717561"/>
              <a:ext cx="1269109" cy="60989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0" name="Text Box 49"/>
            <xdr:cNvSpPr txBox="1">
              <a:spLocks noChangeArrowheads="1"/>
            </xdr:cNvSpPr>
          </xdr:nvSpPr>
          <xdr:spPr bwMode="auto">
            <a:xfrm rot="20997335">
              <a:off x="2263984" y="3654129"/>
              <a:ext cx="1109547" cy="353369"/>
            </a:xfrm>
            <a:prstGeom prst="rect">
              <a:avLst/>
            </a:prstGeom>
            <a:noFill/>
            <a:ln w="9525">
              <a:noFill/>
              <a:miter lim="800000"/>
              <a:headEnd/>
              <a:tailEnd/>
            </a:ln>
            <a:effectLst/>
            <a:scene3d>
              <a:camera prst="orthographicFront">
                <a:rot lat="0" lon="0" rev="720000"/>
              </a:camera>
              <a:lightRig rig="threePt" dir="t"/>
            </a:scene3d>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700">
                  <a:latin typeface="Arial" pitchFamily="34" charset="0"/>
                  <a:cs typeface="Arial" pitchFamily="34" charset="0"/>
                </a:rPr>
                <a:t>mind. 100 cm </a:t>
              </a:r>
            </a:p>
            <a:p>
              <a:pPr algn="ctr"/>
              <a:r>
                <a:rPr lang="fr-CH" sz="700">
                  <a:latin typeface="Arial" pitchFamily="34" charset="0"/>
                  <a:cs typeface="Arial" pitchFamily="34" charset="0"/>
                </a:rPr>
                <a:t>SN </a:t>
              </a:r>
              <a:r>
                <a:rPr lang="fr-CH" sz="800">
                  <a:latin typeface="Arial" pitchFamily="34" charset="0"/>
                  <a:cs typeface="Arial" pitchFamily="34" charset="0"/>
                </a:rPr>
                <a:t>EN-1176-6</a:t>
              </a:r>
              <a:endParaRPr lang="de-CH" sz="800">
                <a:latin typeface="Arial" pitchFamily="34" charset="0"/>
                <a:cs typeface="Arial" pitchFamily="34" charset="0"/>
              </a:endParaRPr>
            </a:p>
          </xdr:txBody>
        </xdr:sp>
        <xdr:sp macro="" textlink="">
          <xdr:nvSpPr>
            <xdr:cNvPr id="2180037" name="Freihandform 30"/>
            <xdr:cNvSpPr>
              <a:spLocks/>
            </xdr:cNvSpPr>
          </xdr:nvSpPr>
          <xdr:spPr bwMode="auto">
            <a:xfrm>
              <a:off x="3106570" y="2452462"/>
              <a:ext cx="3623841" cy="1662342"/>
            </a:xfrm>
            <a:custGeom>
              <a:avLst/>
              <a:gdLst>
                <a:gd name="T0" fmla="*/ 1 w 5636015"/>
                <a:gd name="T1" fmla="*/ 0 h 3757542"/>
                <a:gd name="T2" fmla="*/ 1 w 5636015"/>
                <a:gd name="T3" fmla="*/ 0 h 3757542"/>
                <a:gd name="T4" fmla="*/ 1 w 5636015"/>
                <a:gd name="T5" fmla="*/ 0 h 3757542"/>
                <a:gd name="T6" fmla="*/ 1 w 5636015"/>
                <a:gd name="T7" fmla="*/ 0 h 3757542"/>
                <a:gd name="T8" fmla="*/ 1 w 5636015"/>
                <a:gd name="T9" fmla="*/ 0 h 3757542"/>
                <a:gd name="T10" fmla="*/ 1 w 5636015"/>
                <a:gd name="T11" fmla="*/ 0 h 3757542"/>
                <a:gd name="T12" fmla="*/ 1 w 5636015"/>
                <a:gd name="T13" fmla="*/ 0 h 3757542"/>
                <a:gd name="T14" fmla="*/ 1 w 5636015"/>
                <a:gd name="T15" fmla="*/ 0 h 3757542"/>
                <a:gd name="T16" fmla="*/ 1 w 5636015"/>
                <a:gd name="T17" fmla="*/ 0 h 375754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636015"/>
                <a:gd name="T28" fmla="*/ 0 h 3757542"/>
                <a:gd name="T29" fmla="*/ 5636015 w 5636015"/>
                <a:gd name="T30" fmla="*/ 3757542 h 3757542"/>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636015" h="3757542">
                  <a:moveTo>
                    <a:pt x="5165678" y="1194991"/>
                  </a:moveTo>
                  <a:cubicBezTo>
                    <a:pt x="5636015" y="688937"/>
                    <a:pt x="5270076" y="638535"/>
                    <a:pt x="5169870" y="471983"/>
                  </a:cubicBezTo>
                  <a:lnTo>
                    <a:pt x="4564444" y="195682"/>
                  </a:lnTo>
                  <a:lnTo>
                    <a:pt x="3743643" y="0"/>
                  </a:lnTo>
                  <a:lnTo>
                    <a:pt x="611858" y="1128649"/>
                  </a:lnTo>
                  <a:cubicBezTo>
                    <a:pt x="1" y="1279681"/>
                    <a:pt x="136986" y="1869325"/>
                    <a:pt x="344986" y="2222796"/>
                  </a:cubicBezTo>
                  <a:cubicBezTo>
                    <a:pt x="609594" y="2581553"/>
                    <a:pt x="805045" y="3014318"/>
                    <a:pt x="1119370" y="3357218"/>
                  </a:cubicBezTo>
                  <a:cubicBezTo>
                    <a:pt x="1289232" y="3612805"/>
                    <a:pt x="1750946" y="3757542"/>
                    <a:pt x="2347846" y="3508305"/>
                  </a:cubicBezTo>
                  <a:lnTo>
                    <a:pt x="5165678" y="1194991"/>
                  </a:lnTo>
                  <a:close/>
                </a:path>
              </a:pathLst>
            </a:custGeom>
            <a:noFill/>
            <a:ln w="635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2180038" name="Line 48"/>
            <xdr:cNvSpPr>
              <a:spLocks noChangeShapeType="1"/>
            </xdr:cNvSpPr>
          </xdr:nvSpPr>
          <xdr:spPr bwMode="auto">
            <a:xfrm>
              <a:off x="4793064" y="3898760"/>
              <a:ext cx="499612" cy="44462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0039" name="Line 48"/>
            <xdr:cNvSpPr>
              <a:spLocks noChangeShapeType="1"/>
            </xdr:cNvSpPr>
          </xdr:nvSpPr>
          <xdr:spPr bwMode="auto">
            <a:xfrm>
              <a:off x="5295481" y="4340888"/>
              <a:ext cx="511241" cy="44551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6" name="Text Box 59"/>
            <xdr:cNvSpPr txBox="1">
              <a:spLocks noChangeArrowheads="1"/>
            </xdr:cNvSpPr>
          </xdr:nvSpPr>
          <xdr:spPr bwMode="auto">
            <a:xfrm rot="21340411">
              <a:off x="4483079" y="4360867"/>
              <a:ext cx="2389794" cy="194962"/>
            </a:xfrm>
            <a:prstGeom prst="rect">
              <a:avLst/>
            </a:prstGeom>
            <a:solidFill>
              <a:schemeClr val="bg1">
                <a:lumMod val="85000"/>
              </a:schemeClr>
            </a:solidFill>
            <a:ln w="9525">
              <a:solidFill>
                <a:schemeClr val="bg1"/>
              </a:solidFill>
              <a:miter lim="800000"/>
              <a:headEnd/>
              <a:tailEnd/>
            </a:ln>
            <a:effectLst/>
            <a:scene3d>
              <a:camera prst="orthographicFront">
                <a:rot lat="0" lon="0" rev="1800000"/>
              </a:camera>
              <a:lightRig rig="threePt" dir="t"/>
            </a:scene3d>
          </xdr:spPr>
          <xdr:txBody>
            <a:bodyPr wrap="square" lIns="36000" tIns="36000" rIns="36000" bIns="36000" anchor="ctr">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00" b="1" kern="1200" baseline="0">
                  <a:solidFill>
                    <a:schemeClr val="tx1"/>
                  </a:solidFill>
                  <a:latin typeface="Arial" pitchFamily="34" charset="0"/>
                  <a:ea typeface="+mn-ea"/>
                  <a:cs typeface="Arial" pitchFamily="34" charset="0"/>
                </a:rPr>
                <a:t>Hindernisfreie Fläche:50 cm</a:t>
              </a:r>
            </a:p>
          </xdr:txBody>
        </xdr:sp>
        <xdr:sp macro="" textlink="">
          <xdr:nvSpPr>
            <xdr:cNvPr id="37" name="Rechteck 36"/>
            <xdr:cNvSpPr/>
          </xdr:nvSpPr>
          <xdr:spPr>
            <a:xfrm>
              <a:off x="3995366" y="4031869"/>
              <a:ext cx="1207090" cy="419817"/>
            </a:xfrm>
            <a:prstGeom prst="rect">
              <a:avLst/>
            </a:prstGeom>
          </xdr:spPr>
          <xdr:txBody>
            <a:bodyPr wrap="square">
              <a:sp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a:latin typeface="Arial" pitchFamily="34" charset="0"/>
                  <a:cs typeface="Arial" pitchFamily="34" charset="0"/>
                </a:rPr>
                <a:t>mind. 100 cm </a:t>
              </a:r>
            </a:p>
            <a:p>
              <a:pPr algn="ctr"/>
              <a:r>
                <a:rPr lang="fr-CH" sz="800">
                  <a:latin typeface="Arial" pitchFamily="34" charset="0"/>
                  <a:cs typeface="Arial" pitchFamily="34" charset="0"/>
                </a:rPr>
                <a:t>SN EN-1176-6</a:t>
              </a:r>
              <a:endParaRPr lang="de-CH" sz="800">
                <a:latin typeface="Arial" pitchFamily="34" charset="0"/>
                <a:cs typeface="Arial" pitchFamily="34" charset="0"/>
              </a:endParaRPr>
            </a:p>
          </xdr:txBody>
        </xdr:sp>
        <xdr:cxnSp macro="">
          <xdr:nvCxnSpPr>
            <xdr:cNvPr id="2180042" name="Gerade Verbindung mit Pfeil 37"/>
            <xdr:cNvCxnSpPr>
              <a:cxnSpLocks noChangeShapeType="1"/>
              <a:stCxn id="2180051" idx="1"/>
            </xdr:cNvCxnSpPr>
          </xdr:nvCxnSpPr>
          <xdr:spPr bwMode="auto">
            <a:xfrm rot="16200000" flipH="1">
              <a:off x="3724897" y="2825804"/>
              <a:ext cx="1027758" cy="1147363"/>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9" name="Text Box 59"/>
            <xdr:cNvSpPr txBox="1">
              <a:spLocks noChangeArrowheads="1"/>
            </xdr:cNvSpPr>
          </xdr:nvSpPr>
          <xdr:spPr bwMode="auto">
            <a:xfrm>
              <a:off x="2800469" y="4397423"/>
              <a:ext cx="975426" cy="377739"/>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b="1" kern="1200">
                  <a:solidFill>
                    <a:schemeClr val="tx1"/>
                  </a:solidFill>
                  <a:latin typeface="Arial" pitchFamily="34" charset="0"/>
                  <a:cs typeface="Arial" pitchFamily="34" charset="0"/>
                </a:rPr>
                <a:t>Aufprallfläche für </a:t>
              </a:r>
              <a:r>
                <a:rPr lang="fr-CH" sz="1000" b="1" kern="1200" baseline="0">
                  <a:solidFill>
                    <a:schemeClr val="tx1"/>
                  </a:solidFill>
                  <a:latin typeface="Arial" pitchFamily="34" charset="0"/>
                  <a:cs typeface="Arial" pitchFamily="34" charset="0"/>
                </a:rPr>
                <a:t>H</a:t>
              </a:r>
              <a:r>
                <a:rPr lang="fr-CH" sz="1000" b="1" kern="1200" baseline="-25000">
                  <a:solidFill>
                    <a:schemeClr val="tx1"/>
                  </a:solidFill>
                  <a:latin typeface="Arial" pitchFamily="34" charset="0"/>
                  <a:cs typeface="Arial" pitchFamily="34" charset="0"/>
                </a:rPr>
                <a:t>2</a:t>
              </a:r>
              <a:r>
                <a:rPr lang="fr-CH" sz="1000" b="1" kern="1200">
                  <a:solidFill>
                    <a:schemeClr val="tx1"/>
                  </a:solidFill>
                  <a:latin typeface="Arial" pitchFamily="34" charset="0"/>
                  <a:cs typeface="Arial" pitchFamily="34" charset="0"/>
                </a:rPr>
                <a:t>= ?</a:t>
              </a:r>
            </a:p>
          </xdr:txBody>
        </xdr:sp>
        <xdr:sp macro="" textlink="">
          <xdr:nvSpPr>
            <xdr:cNvPr id="2180044" name="Line 33"/>
            <xdr:cNvSpPr>
              <a:spLocks noChangeShapeType="1"/>
            </xdr:cNvSpPr>
          </xdr:nvSpPr>
          <xdr:spPr bwMode="auto">
            <a:xfrm>
              <a:off x="6843010" y="1603948"/>
              <a:ext cx="6774" cy="59125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1" name="Text Box 36"/>
            <xdr:cNvSpPr txBox="1">
              <a:spLocks noChangeArrowheads="1"/>
            </xdr:cNvSpPr>
          </xdr:nvSpPr>
          <xdr:spPr bwMode="auto">
            <a:xfrm rot="16200000">
              <a:off x="6513411" y="1015962"/>
              <a:ext cx="718923" cy="26824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marL="0" indent="0" algn="ctr" rtl="0" fontAlgn="base">
                <a:spcBef>
                  <a:spcPct val="0"/>
                </a:spcBef>
                <a:spcAft>
                  <a:spcPct val="0"/>
                </a:spcAft>
                <a:defRPr/>
              </a:pPr>
              <a:r>
                <a:rPr lang="fr-CH" sz="700" b="1" kern="1200">
                  <a:solidFill>
                    <a:schemeClr val="tx1"/>
                  </a:solidFill>
                  <a:latin typeface="Arial" pitchFamily="34" charset="0"/>
                  <a:ea typeface="+mn-ea"/>
                  <a:cs typeface="Arial" pitchFamily="34" charset="0"/>
                </a:rPr>
                <a:t> H </a:t>
              </a:r>
              <a:r>
                <a:rPr lang="fr-CH" sz="1050" b="1" kern="1200" baseline="-25000">
                  <a:solidFill>
                    <a:schemeClr val="tx1"/>
                  </a:solidFill>
                  <a:latin typeface="Arial" pitchFamily="34" charset="0"/>
                  <a:ea typeface="+mn-ea"/>
                  <a:cs typeface="Arial" pitchFamily="34" charset="0"/>
                </a:rPr>
                <a:t>max</a:t>
              </a:r>
              <a:r>
                <a:rPr lang="fr-CH" sz="700" b="1" kern="1200">
                  <a:solidFill>
                    <a:schemeClr val="tx1"/>
                  </a:solidFill>
                  <a:latin typeface="Arial" pitchFamily="34" charset="0"/>
                  <a:ea typeface="+mn-ea"/>
                  <a:cs typeface="Arial" pitchFamily="34" charset="0"/>
                </a:rPr>
                <a:t> =  ?</a:t>
              </a:r>
              <a:endParaRPr lang="de-CH" sz="700" b="1" kern="1200">
                <a:solidFill>
                  <a:schemeClr val="tx1"/>
                </a:solidFill>
                <a:latin typeface="Arial" pitchFamily="34" charset="0"/>
                <a:ea typeface="+mn-ea"/>
                <a:cs typeface="Arial" pitchFamily="34" charset="0"/>
              </a:endParaRPr>
            </a:p>
          </xdr:txBody>
        </xdr:sp>
        <xdr:cxnSp macro="">
          <xdr:nvCxnSpPr>
            <xdr:cNvPr id="43" name="Gerade Verbindung 42"/>
            <xdr:cNvCxnSpPr>
              <a:stCxn id="2180053" idx="1"/>
            </xdr:cNvCxnSpPr>
          </xdr:nvCxnSpPr>
          <xdr:spPr>
            <a:xfrm rot="5400000" flipH="1" flipV="1">
              <a:off x="4562843" y="1136784"/>
              <a:ext cx="1620624" cy="3535920"/>
            </a:xfrm>
            <a:prstGeom prst="line">
              <a:avLst/>
            </a:prstGeom>
            <a:ln>
              <a:solidFill>
                <a:schemeClr val="tx1">
                  <a:lumMod val="95000"/>
                  <a:lumOff val="5000"/>
                </a:schemeClr>
              </a:solidFill>
              <a:prstDash val="lgDashDot"/>
            </a:ln>
          </xdr:spPr>
          <xdr:style>
            <a:lnRef idx="1">
              <a:schemeClr val="accent1"/>
            </a:lnRef>
            <a:fillRef idx="0">
              <a:schemeClr val="accent1"/>
            </a:fillRef>
            <a:effectRef idx="0">
              <a:schemeClr val="accent1"/>
            </a:effectRef>
            <a:fontRef idx="minor">
              <a:schemeClr val="tx1"/>
            </a:fontRef>
          </xdr:style>
        </xdr:cxnSp>
        <xdr:sp macro="" textlink="">
          <xdr:nvSpPr>
            <xdr:cNvPr id="44" name="Text Box 70"/>
            <xdr:cNvSpPr txBox="1">
              <a:spLocks noChangeArrowheads="1"/>
            </xdr:cNvSpPr>
          </xdr:nvSpPr>
          <xdr:spPr bwMode="auto">
            <a:xfrm>
              <a:off x="4019751" y="3312945"/>
              <a:ext cx="475520" cy="26807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800" b="1">
                  <a:latin typeface="Arial" pitchFamily="34" charset="0"/>
                  <a:cs typeface="Arial" pitchFamily="34" charset="0"/>
                </a:rPr>
                <a:t>L</a:t>
              </a:r>
              <a:r>
                <a:rPr lang="fr-CH" sz="1100" b="1" baseline="-25000">
                  <a:latin typeface="Arial" pitchFamily="34" charset="0"/>
                  <a:cs typeface="Arial" pitchFamily="34" charset="0"/>
                </a:rPr>
                <a:t>p</a:t>
              </a:r>
              <a:r>
                <a:rPr lang="fr-CH" sz="800" b="1">
                  <a:latin typeface="Arial" pitchFamily="34" charset="0"/>
                  <a:cs typeface="Arial" pitchFamily="34" charset="0"/>
                </a:rPr>
                <a:t> = ?</a:t>
              </a:r>
              <a:endParaRPr lang="de-CH" sz="800" b="1">
                <a:latin typeface="Arial" pitchFamily="34" charset="0"/>
                <a:cs typeface="Arial" pitchFamily="34" charset="0"/>
              </a:endParaRPr>
            </a:p>
          </xdr:txBody>
        </xdr:sp>
        <xdr:sp macro="" textlink="">
          <xdr:nvSpPr>
            <xdr:cNvPr id="2180048" name="Line 45"/>
            <xdr:cNvSpPr>
              <a:spLocks noChangeShapeType="1"/>
            </xdr:cNvSpPr>
          </xdr:nvSpPr>
          <xdr:spPr bwMode="auto">
            <a:xfrm flipV="1">
              <a:off x="2683239" y="1648915"/>
              <a:ext cx="899410" cy="217359"/>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180049" name="Line 33"/>
            <xdr:cNvSpPr>
              <a:spLocks noChangeShapeType="1"/>
            </xdr:cNvSpPr>
          </xdr:nvSpPr>
          <xdr:spPr bwMode="auto">
            <a:xfrm flipH="1">
              <a:off x="2788170" y="1819353"/>
              <a:ext cx="5832" cy="1328581"/>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7" name="Text Box 5"/>
            <xdr:cNvSpPr txBox="1">
              <a:spLocks noChangeArrowheads="1"/>
            </xdr:cNvSpPr>
          </xdr:nvSpPr>
          <xdr:spPr bwMode="auto">
            <a:xfrm>
              <a:off x="2568805" y="2338134"/>
              <a:ext cx="463327" cy="37773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defRPr/>
              </a:pPr>
              <a:r>
                <a:rPr lang="fr-CH" sz="800" b="1">
                  <a:latin typeface="Arial" pitchFamily="34" charset="0"/>
                  <a:cs typeface="Arial" pitchFamily="34" charset="0"/>
                </a:rPr>
                <a:t>H</a:t>
              </a:r>
              <a:r>
                <a:rPr lang="fr-CH" sz="800" b="1" baseline="-25000">
                  <a:latin typeface="Arial" pitchFamily="34" charset="0"/>
                  <a:cs typeface="Arial" pitchFamily="34" charset="0"/>
                </a:rPr>
                <a:t>2 </a:t>
              </a:r>
              <a:r>
                <a:rPr lang="fr-CH" sz="800" b="1">
                  <a:latin typeface="Arial" pitchFamily="34" charset="0"/>
                  <a:cs typeface="Arial" pitchFamily="34" charset="0"/>
                </a:rPr>
                <a:t>= ?</a:t>
              </a:r>
            </a:p>
            <a:p>
              <a:pPr algn="ctr">
                <a:defRPr/>
              </a:pPr>
              <a:r>
                <a:rPr lang="fr-CH" sz="800" b="1">
                  <a:latin typeface="Arial" pitchFamily="34" charset="0"/>
                  <a:cs typeface="Arial" pitchFamily="34" charset="0"/>
                </a:rPr>
                <a:t>H</a:t>
              </a:r>
              <a:r>
                <a:rPr lang="fr-CH" sz="800" b="1" baseline="-25000">
                  <a:latin typeface="Arial" pitchFamily="34" charset="0"/>
                  <a:cs typeface="Arial" pitchFamily="34" charset="0"/>
                </a:rPr>
                <a:t>1 </a:t>
              </a:r>
              <a:r>
                <a:rPr lang="fr-CH" sz="800" b="1">
                  <a:latin typeface="Arial" pitchFamily="34" charset="0"/>
                  <a:cs typeface="Arial" pitchFamily="34" charset="0"/>
                </a:rPr>
                <a:t>= ?</a:t>
              </a:r>
              <a:endParaRPr lang="de-CH" sz="800" b="1">
                <a:latin typeface="Arial" pitchFamily="34" charset="0"/>
                <a:cs typeface="Arial" pitchFamily="34" charset="0"/>
              </a:endParaRPr>
            </a:p>
          </xdr:txBody>
        </xdr:sp>
        <xdr:sp macro="" textlink="">
          <xdr:nvSpPr>
            <xdr:cNvPr id="2180051" name="Line 45"/>
            <xdr:cNvSpPr>
              <a:spLocks noChangeShapeType="1"/>
            </xdr:cNvSpPr>
          </xdr:nvSpPr>
          <xdr:spPr bwMode="auto">
            <a:xfrm flipV="1">
              <a:off x="2738203" y="2885607"/>
              <a:ext cx="926892" cy="272320"/>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pic>
          <xdr:nvPicPr>
            <xdr:cNvPr id="2180052" name="Grafik 31" descr="J830-Proludic,-Balançoire-double-à-ressort_GB.gif"/>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962656" y="1450323"/>
              <a:ext cx="3605134" cy="2134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80053" name="Line 41"/>
            <xdr:cNvSpPr>
              <a:spLocks noChangeShapeType="1"/>
            </xdr:cNvSpPr>
          </xdr:nvSpPr>
          <xdr:spPr bwMode="auto">
            <a:xfrm flipH="1">
              <a:off x="3597638" y="1424066"/>
              <a:ext cx="7495" cy="229349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180054" name="Line 32"/>
            <xdr:cNvSpPr>
              <a:spLocks noChangeShapeType="1"/>
            </xdr:cNvSpPr>
          </xdr:nvSpPr>
          <xdr:spPr bwMode="auto">
            <a:xfrm flipV="1">
              <a:off x="5862302" y="1603947"/>
              <a:ext cx="978251" cy="32314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66675</xdr:colOff>
      <xdr:row>0</xdr:row>
      <xdr:rowOff>419100</xdr:rowOff>
    </xdr:from>
    <xdr:to>
      <xdr:col>3</xdr:col>
      <xdr:colOff>2019300</xdr:colOff>
      <xdr:row>0</xdr:row>
      <xdr:rowOff>1314450</xdr:rowOff>
    </xdr:to>
    <xdr:pic>
      <xdr:nvPicPr>
        <xdr:cNvPr id="2210824" name="Picture 3637">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419100"/>
          <a:ext cx="19526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0</xdr:row>
      <xdr:rowOff>180975</xdr:rowOff>
    </xdr:from>
    <xdr:to>
      <xdr:col>2</xdr:col>
      <xdr:colOff>2019300</xdr:colOff>
      <xdr:row>0</xdr:row>
      <xdr:rowOff>1504950</xdr:rowOff>
    </xdr:to>
    <xdr:pic>
      <xdr:nvPicPr>
        <xdr:cNvPr id="2210825" name="Picture 3636">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180975"/>
          <a:ext cx="19431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0</xdr:row>
      <xdr:rowOff>219075</xdr:rowOff>
    </xdr:from>
    <xdr:to>
      <xdr:col>1</xdr:col>
      <xdr:colOff>2000250</xdr:colOff>
      <xdr:row>0</xdr:row>
      <xdr:rowOff>1447800</xdr:rowOff>
    </xdr:to>
    <xdr:pic>
      <xdr:nvPicPr>
        <xdr:cNvPr id="2210826" name="Picture 3635">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0275" y="219075"/>
          <a:ext cx="18954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171450</xdr:rowOff>
    </xdr:from>
    <xdr:to>
      <xdr:col>0</xdr:col>
      <xdr:colOff>2019300</xdr:colOff>
      <xdr:row>0</xdr:row>
      <xdr:rowOff>1514475</xdr:rowOff>
    </xdr:to>
    <xdr:pic>
      <xdr:nvPicPr>
        <xdr:cNvPr id="2210827" name="Picture 3634">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171450"/>
          <a:ext cx="19335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6</xdr:row>
      <xdr:rowOff>159785</xdr:rowOff>
    </xdr:from>
    <xdr:to>
      <xdr:col>0</xdr:col>
      <xdr:colOff>1333500</xdr:colOff>
      <xdr:row>8</xdr:row>
      <xdr:rowOff>143261</xdr:rowOff>
    </xdr:to>
    <xdr:sp macro="" textlink="">
      <xdr:nvSpPr>
        <xdr:cNvPr id="21" name="Abgerundetes Rechteck 20">
          <a:hlinkClick xmlns:r="http://schemas.openxmlformats.org/officeDocument/2006/relationships" r:id="rId9"/>
        </xdr:cNvPr>
        <xdr:cNvSpPr/>
      </xdr:nvSpPr>
      <xdr:spPr>
        <a:xfrm>
          <a:off x="171450" y="722733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editAs="oneCell">
    <xdr:from>
      <xdr:col>0</xdr:col>
      <xdr:colOff>19050</xdr:colOff>
      <xdr:row>3</xdr:row>
      <xdr:rowOff>428625</xdr:rowOff>
    </xdr:from>
    <xdr:to>
      <xdr:col>1</xdr:col>
      <xdr:colOff>9525</xdr:colOff>
      <xdr:row>3</xdr:row>
      <xdr:rowOff>1228725</xdr:rowOff>
    </xdr:to>
    <xdr:pic>
      <xdr:nvPicPr>
        <xdr:cNvPr id="2210829" name="Picture 3657">
          <a:hlinkClick xmlns:r="http://schemas.openxmlformats.org/officeDocument/2006/relationships" r:id="rId10"/>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050" y="5486400"/>
          <a:ext cx="20859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xdr:row>
      <xdr:rowOff>123825</xdr:rowOff>
    </xdr:from>
    <xdr:to>
      <xdr:col>2</xdr:col>
      <xdr:colOff>2057400</xdr:colOff>
      <xdr:row>1</xdr:row>
      <xdr:rowOff>1609725</xdr:rowOff>
    </xdr:to>
    <xdr:pic>
      <xdr:nvPicPr>
        <xdr:cNvPr id="2210830" name="Picture 3676">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57675" y="1809750"/>
          <a:ext cx="19907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0</xdr:row>
      <xdr:rowOff>276225</xdr:rowOff>
    </xdr:from>
    <xdr:to>
      <xdr:col>4</xdr:col>
      <xdr:colOff>2047875</xdr:colOff>
      <xdr:row>0</xdr:row>
      <xdr:rowOff>1390650</xdr:rowOff>
    </xdr:to>
    <xdr:pic>
      <xdr:nvPicPr>
        <xdr:cNvPr id="2210831" name="Picture 3697">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39150" y="276225"/>
          <a:ext cx="1990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1</xdr:row>
      <xdr:rowOff>123825</xdr:rowOff>
    </xdr:from>
    <xdr:to>
      <xdr:col>5</xdr:col>
      <xdr:colOff>2057400</xdr:colOff>
      <xdr:row>1</xdr:row>
      <xdr:rowOff>1400175</xdr:rowOff>
    </xdr:to>
    <xdr:pic>
      <xdr:nvPicPr>
        <xdr:cNvPr id="2210832" name="Picture 3717">
          <a:hlinkClick xmlns:r="http://schemas.openxmlformats.org/officeDocument/2006/relationships" r:id="rId16"/>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534650" y="1809750"/>
          <a:ext cx="20002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1</xdr:row>
      <xdr:rowOff>85725</xdr:rowOff>
    </xdr:from>
    <xdr:to>
      <xdr:col>3</xdr:col>
      <xdr:colOff>2057400</xdr:colOff>
      <xdr:row>1</xdr:row>
      <xdr:rowOff>1638300</xdr:rowOff>
    </xdr:to>
    <xdr:pic>
      <xdr:nvPicPr>
        <xdr:cNvPr id="2210833" name="Picture 3718">
          <a:hlinkClick xmlns:r="http://schemas.openxmlformats.org/officeDocument/2006/relationships" r:id="rId18"/>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343650" y="1771650"/>
          <a:ext cx="2000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xdr:row>
      <xdr:rowOff>66675</xdr:rowOff>
    </xdr:from>
    <xdr:to>
      <xdr:col>6</xdr:col>
      <xdr:colOff>2057400</xdr:colOff>
      <xdr:row>1</xdr:row>
      <xdr:rowOff>1628775</xdr:rowOff>
    </xdr:to>
    <xdr:pic>
      <xdr:nvPicPr>
        <xdr:cNvPr id="2210834" name="Picture 3719">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630150" y="1752600"/>
          <a:ext cx="20002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xdr:row>
      <xdr:rowOff>180975</xdr:rowOff>
    </xdr:from>
    <xdr:to>
      <xdr:col>3</xdr:col>
      <xdr:colOff>2057400</xdr:colOff>
      <xdr:row>2</xdr:row>
      <xdr:rowOff>1533525</xdr:rowOff>
    </xdr:to>
    <xdr:pic>
      <xdr:nvPicPr>
        <xdr:cNvPr id="2210835" name="Picture 3720">
          <a:hlinkClick xmlns:r="http://schemas.openxmlformats.org/officeDocument/2006/relationships" r:id="rId22"/>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34125" y="3552825"/>
          <a:ext cx="20097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2</xdr:row>
      <xdr:rowOff>133350</xdr:rowOff>
    </xdr:from>
    <xdr:to>
      <xdr:col>4</xdr:col>
      <xdr:colOff>2047875</xdr:colOff>
      <xdr:row>2</xdr:row>
      <xdr:rowOff>1466850</xdr:rowOff>
    </xdr:to>
    <xdr:pic>
      <xdr:nvPicPr>
        <xdr:cNvPr id="2210836" name="Picture 3721">
          <a:hlinkClick xmlns:r="http://schemas.openxmlformats.org/officeDocument/2006/relationships" r:id="rId24"/>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420100" y="3505200"/>
          <a:ext cx="20097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xdr:row>
      <xdr:rowOff>447675</xdr:rowOff>
    </xdr:from>
    <xdr:to>
      <xdr:col>5</xdr:col>
      <xdr:colOff>2076450</xdr:colOff>
      <xdr:row>2</xdr:row>
      <xdr:rowOff>1333500</xdr:rowOff>
    </xdr:to>
    <xdr:pic>
      <xdr:nvPicPr>
        <xdr:cNvPr id="2210837" name="Picture 3722">
          <a:hlinkClick xmlns:r="http://schemas.openxmlformats.org/officeDocument/2006/relationships" r:id="rId26"/>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525125" y="3819525"/>
          <a:ext cx="2028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476250</xdr:rowOff>
    </xdr:from>
    <xdr:to>
      <xdr:col>6</xdr:col>
      <xdr:colOff>2076450</xdr:colOff>
      <xdr:row>2</xdr:row>
      <xdr:rowOff>1285875</xdr:rowOff>
    </xdr:to>
    <xdr:pic>
      <xdr:nvPicPr>
        <xdr:cNvPr id="2210838" name="Picture 3723">
          <a:hlinkClick xmlns:r="http://schemas.openxmlformats.org/officeDocument/2006/relationships" r:id="rId28"/>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11100" y="3848100"/>
          <a:ext cx="20383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3</xdr:row>
      <xdr:rowOff>209550</xdr:rowOff>
    </xdr:from>
    <xdr:to>
      <xdr:col>4</xdr:col>
      <xdr:colOff>2076450</xdr:colOff>
      <xdr:row>3</xdr:row>
      <xdr:rowOff>1247775</xdr:rowOff>
    </xdr:to>
    <xdr:pic>
      <xdr:nvPicPr>
        <xdr:cNvPr id="2210839" name="Picture 3724">
          <a:hlinkClick xmlns:r="http://schemas.openxmlformats.org/officeDocument/2006/relationships" r:id="rId30"/>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420100" y="5267325"/>
          <a:ext cx="20383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1</xdr:row>
      <xdr:rowOff>47625</xdr:rowOff>
    </xdr:from>
    <xdr:to>
      <xdr:col>4</xdr:col>
      <xdr:colOff>1857375</xdr:colOff>
      <xdr:row>1</xdr:row>
      <xdr:rowOff>1657350</xdr:rowOff>
    </xdr:to>
    <xdr:pic>
      <xdr:nvPicPr>
        <xdr:cNvPr id="2210840" name="Picture 4157">
          <a:hlinkClick xmlns:r="http://schemas.openxmlformats.org/officeDocument/2006/relationships" r:id="rId32"/>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658225" y="1733550"/>
          <a:ext cx="158115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314325</xdr:colOff>
      <xdr:row>3</xdr:row>
      <xdr:rowOff>76200</xdr:rowOff>
    </xdr:from>
    <xdr:to>
      <xdr:col>3</xdr:col>
      <xdr:colOff>1752600</xdr:colOff>
      <xdr:row>3</xdr:row>
      <xdr:rowOff>1590675</xdr:rowOff>
    </xdr:to>
    <xdr:pic>
      <xdr:nvPicPr>
        <xdr:cNvPr id="2210841" name="Grafik 21" descr="Cheval a bascule2recadreGB.jpg">
          <a:hlinkClick xmlns:r="http://schemas.openxmlformats.org/officeDocument/2006/relationships" r:id="rId34"/>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600825" y="5133975"/>
          <a:ext cx="1438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xdr:row>
      <xdr:rowOff>304800</xdr:rowOff>
    </xdr:from>
    <xdr:to>
      <xdr:col>1</xdr:col>
      <xdr:colOff>1828800</xdr:colOff>
      <xdr:row>2</xdr:row>
      <xdr:rowOff>1371600</xdr:rowOff>
    </xdr:to>
    <xdr:pic>
      <xdr:nvPicPr>
        <xdr:cNvPr id="2210842" name="Grafik 19" descr="dr020-BIMBO-Karussell_2_recoupé.gif">
          <a:hlinkClick xmlns:r="http://schemas.openxmlformats.org/officeDocument/2006/relationships" r:id="rId36"/>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371725" y="3676650"/>
          <a:ext cx="1552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xdr:row>
      <xdr:rowOff>209550</xdr:rowOff>
    </xdr:from>
    <xdr:to>
      <xdr:col>0</xdr:col>
      <xdr:colOff>1962150</xdr:colOff>
      <xdr:row>1</xdr:row>
      <xdr:rowOff>1438275</xdr:rowOff>
    </xdr:to>
    <xdr:pic>
      <xdr:nvPicPr>
        <xdr:cNvPr id="2210843" name="Grafik 21" descr="Hamac-Fuchs---2.46_GB.gif">
          <a:hlinkClick xmlns:r="http://schemas.openxmlformats.org/officeDocument/2006/relationships" r:id="rId38"/>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4300" y="1895475"/>
          <a:ext cx="18478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0</xdr:row>
      <xdr:rowOff>95250</xdr:rowOff>
    </xdr:from>
    <xdr:to>
      <xdr:col>5</xdr:col>
      <xdr:colOff>1962150</xdr:colOff>
      <xdr:row>0</xdr:row>
      <xdr:rowOff>1581150</xdr:rowOff>
    </xdr:to>
    <xdr:pic>
      <xdr:nvPicPr>
        <xdr:cNvPr id="2210844" name="Grafik 22" descr="J440-Proludic,-balançoire-nacelle-à-2-points-de-suspension_GB.gif">
          <a:hlinkClick xmlns:r="http://schemas.openxmlformats.org/officeDocument/2006/relationships" r:id="rId40"/>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629900" y="95250"/>
          <a:ext cx="18097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0</xdr:row>
      <xdr:rowOff>285750</xdr:rowOff>
    </xdr:from>
    <xdr:to>
      <xdr:col>6</xdr:col>
      <xdr:colOff>1971675</xdr:colOff>
      <xdr:row>0</xdr:row>
      <xdr:rowOff>1400175</xdr:rowOff>
    </xdr:to>
    <xdr:pic>
      <xdr:nvPicPr>
        <xdr:cNvPr id="2210845" name="Grafik 23" descr="J482-Proludic,-balançoire-à-contact_GB.gif">
          <a:hlinkClick xmlns:r="http://schemas.openxmlformats.org/officeDocument/2006/relationships" r:id="rId42"/>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658725" y="285750"/>
          <a:ext cx="1885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xdr:row>
      <xdr:rowOff>190500</xdr:rowOff>
    </xdr:from>
    <xdr:to>
      <xdr:col>1</xdr:col>
      <xdr:colOff>1924050</xdr:colOff>
      <xdr:row>1</xdr:row>
      <xdr:rowOff>1543050</xdr:rowOff>
    </xdr:to>
    <xdr:pic>
      <xdr:nvPicPr>
        <xdr:cNvPr id="2210846" name="Grafik 24" descr="Bürli_Rundschaukel_4bc56786587ff.jpg">
          <a:hlinkClick xmlns:r="http://schemas.openxmlformats.org/officeDocument/2006/relationships" r:id="rId44"/>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362200" y="18764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2</xdr:row>
      <xdr:rowOff>447675</xdr:rowOff>
    </xdr:from>
    <xdr:to>
      <xdr:col>2</xdr:col>
      <xdr:colOff>1847850</xdr:colOff>
      <xdr:row>2</xdr:row>
      <xdr:rowOff>1371600</xdr:rowOff>
    </xdr:to>
    <xdr:pic>
      <xdr:nvPicPr>
        <xdr:cNvPr id="2210847" name="Picture 2" descr="http://www.proludic.com/cel/images/jpeg_HD/J2400.jpg">
          <a:hlinkClick xmlns:r="http://schemas.openxmlformats.org/officeDocument/2006/relationships" r:id="rId46"/>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324350" y="3819525"/>
          <a:ext cx="17145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3</xdr:row>
      <xdr:rowOff>180975</xdr:rowOff>
    </xdr:from>
    <xdr:to>
      <xdr:col>1</xdr:col>
      <xdr:colOff>1828800</xdr:colOff>
      <xdr:row>3</xdr:row>
      <xdr:rowOff>1590675</xdr:rowOff>
    </xdr:to>
    <xdr:pic>
      <xdr:nvPicPr>
        <xdr:cNvPr id="2210848" name="Grafik 26" descr="fg010_101-BIMBO-Pferd_2.gif">
          <a:hlinkClick xmlns:r="http://schemas.openxmlformats.org/officeDocument/2006/relationships" r:id="rId48"/>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476500" y="5238750"/>
          <a:ext cx="14478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1704975</xdr:colOff>
      <xdr:row>6</xdr:row>
      <xdr:rowOff>142875</xdr:rowOff>
    </xdr:from>
    <xdr:to>
      <xdr:col>1</xdr:col>
      <xdr:colOff>819150</xdr:colOff>
      <xdr:row>8</xdr:row>
      <xdr:rowOff>160172</xdr:rowOff>
    </xdr:to>
    <xdr:sp macro="" textlink="">
      <xdr:nvSpPr>
        <xdr:cNvPr id="27" name="Abgerundetes Rechteck 26">
          <a:hlinkClick xmlns:r="http://schemas.openxmlformats.org/officeDocument/2006/relationships" r:id="rId50"/>
        </xdr:cNvPr>
        <xdr:cNvSpPr/>
      </xdr:nvSpPr>
      <xdr:spPr>
        <a:xfrm>
          <a:off x="1704975" y="7210425"/>
          <a:ext cx="1209675" cy="341147"/>
        </a:xfrm>
        <a:prstGeom prst="roundRect">
          <a:avLst/>
        </a:prstGeom>
        <a:solidFill>
          <a:schemeClr val="accent6">
            <a:lumMod val="50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CH" sz="1200" b="1" kern="1200">
              <a:solidFill>
                <a:schemeClr val="bg1"/>
              </a:solidFill>
              <a:latin typeface="Arial" pitchFamily="34" charset="0"/>
              <a:ea typeface="+mn-ea"/>
              <a:cs typeface="Arial" pitchFamily="34" charset="0"/>
            </a:rPr>
            <a:t>Anleitung</a:t>
          </a:r>
        </a:p>
      </xdr:txBody>
    </xdr:sp>
    <xdr:clientData/>
  </xdr:twoCellAnchor>
  <xdr:twoCellAnchor>
    <xdr:from>
      <xdr:col>1</xdr:col>
      <xdr:colOff>1190626</xdr:colOff>
      <xdr:row>6</xdr:row>
      <xdr:rowOff>146761</xdr:rowOff>
    </xdr:from>
    <xdr:to>
      <xdr:col>2</xdr:col>
      <xdr:colOff>277244</xdr:colOff>
      <xdr:row>8</xdr:row>
      <xdr:rowOff>156286</xdr:rowOff>
    </xdr:to>
    <xdr:sp macro="" textlink="">
      <xdr:nvSpPr>
        <xdr:cNvPr id="29" name="Abgerundetes Rechteck 28">
          <a:hlinkClick xmlns:r="http://schemas.openxmlformats.org/officeDocument/2006/relationships" r:id="rId51"/>
        </xdr:cNvPr>
        <xdr:cNvSpPr/>
      </xdr:nvSpPr>
      <xdr:spPr>
        <a:xfrm>
          <a:off x="3286126" y="7214311"/>
          <a:ext cx="1182118" cy="333375"/>
        </a:xfrm>
        <a:prstGeom prst="roundRect">
          <a:avLst/>
        </a:prstGeom>
        <a:solidFill>
          <a:schemeClr val="accent4">
            <a:lumMod val="75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Titelblatt</a:t>
          </a:r>
        </a:p>
      </xdr:txBody>
    </xdr:sp>
    <xdr:clientData/>
  </xdr:twoCellAnchor>
  <xdr:twoCellAnchor editAs="oneCell">
    <xdr:from>
      <xdr:col>2</xdr:col>
      <xdr:colOff>28575</xdr:colOff>
      <xdr:row>3</xdr:row>
      <xdr:rowOff>247650</xdr:rowOff>
    </xdr:from>
    <xdr:to>
      <xdr:col>2</xdr:col>
      <xdr:colOff>2076450</xdr:colOff>
      <xdr:row>3</xdr:row>
      <xdr:rowOff>1504950</xdr:rowOff>
    </xdr:to>
    <xdr:pic>
      <xdr:nvPicPr>
        <xdr:cNvPr id="2210851" name="Picture 1080">
          <a:hlinkClick xmlns:r="http://schemas.openxmlformats.org/officeDocument/2006/relationships" r:id="rId52"/>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219575" y="5305425"/>
          <a:ext cx="20478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400050</xdr:colOff>
      <xdr:row>0</xdr:row>
      <xdr:rowOff>152400</xdr:rowOff>
    </xdr:from>
    <xdr:to>
      <xdr:col>6</xdr:col>
      <xdr:colOff>0</xdr:colOff>
      <xdr:row>1</xdr:row>
      <xdr:rowOff>123825</xdr:rowOff>
    </xdr:to>
    <xdr:pic>
      <xdr:nvPicPr>
        <xdr:cNvPr id="2205221"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15240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161194</xdr:colOff>
      <xdr:row>41</xdr:row>
      <xdr:rowOff>0</xdr:rowOff>
    </xdr:from>
    <xdr:to>
      <xdr:col>1</xdr:col>
      <xdr:colOff>1015513</xdr:colOff>
      <xdr:row>41</xdr:row>
      <xdr:rowOff>307326</xdr:rowOff>
    </xdr:to>
    <xdr:sp macro="" textlink="">
      <xdr:nvSpPr>
        <xdr:cNvPr id="28" name="Abgerundetes Rechteck 27">
          <a:hlinkClick xmlns:r="http://schemas.openxmlformats.org/officeDocument/2006/relationships" r:id="rId2"/>
        </xdr:cNvPr>
        <xdr:cNvSpPr/>
      </xdr:nvSpPr>
      <xdr:spPr>
        <a:xfrm>
          <a:off x="161194" y="9648825"/>
          <a:ext cx="1159119"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1148863</xdr:colOff>
      <xdr:row>41</xdr:row>
      <xdr:rowOff>0</xdr:rowOff>
    </xdr:from>
    <xdr:to>
      <xdr:col>1</xdr:col>
      <xdr:colOff>2310913</xdr:colOff>
      <xdr:row>41</xdr:row>
      <xdr:rowOff>307326</xdr:rowOff>
    </xdr:to>
    <xdr:sp macro="" textlink="">
      <xdr:nvSpPr>
        <xdr:cNvPr id="29" name="Abgerundetes Rechteck 28">
          <a:hlinkClick xmlns:r="http://schemas.openxmlformats.org/officeDocument/2006/relationships" r:id="rId3"/>
        </xdr:cNvPr>
        <xdr:cNvSpPr/>
      </xdr:nvSpPr>
      <xdr:spPr>
        <a:xfrm>
          <a:off x="1453663" y="96488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11</xdr:col>
      <xdr:colOff>304800</xdr:colOff>
      <xdr:row>33</xdr:row>
      <xdr:rowOff>76200</xdr:rowOff>
    </xdr:from>
    <xdr:to>
      <xdr:col>11</xdr:col>
      <xdr:colOff>304800</xdr:colOff>
      <xdr:row>34</xdr:row>
      <xdr:rowOff>238125</xdr:rowOff>
    </xdr:to>
    <xdr:sp macro="" textlink="">
      <xdr:nvSpPr>
        <xdr:cNvPr id="2205224" name="Line 3"/>
        <xdr:cNvSpPr>
          <a:spLocks noChangeShapeType="1"/>
        </xdr:cNvSpPr>
      </xdr:nvSpPr>
      <xdr:spPr bwMode="auto">
        <a:xfrm flipV="1">
          <a:off x="14525625" y="7820025"/>
          <a:ext cx="0" cy="3619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285750</xdr:colOff>
      <xdr:row>33</xdr:row>
      <xdr:rowOff>0</xdr:rowOff>
    </xdr:from>
    <xdr:to>
      <xdr:col>11</xdr:col>
      <xdr:colOff>285750</xdr:colOff>
      <xdr:row>34</xdr:row>
      <xdr:rowOff>190500</xdr:rowOff>
    </xdr:to>
    <xdr:sp macro="" textlink="">
      <xdr:nvSpPr>
        <xdr:cNvPr id="2205225" name="Line 4"/>
        <xdr:cNvSpPr>
          <a:spLocks noChangeShapeType="1"/>
        </xdr:cNvSpPr>
      </xdr:nvSpPr>
      <xdr:spPr bwMode="auto">
        <a:xfrm flipV="1">
          <a:off x="14506575" y="7743825"/>
          <a:ext cx="0" cy="4095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342900</xdr:colOff>
      <xdr:row>33</xdr:row>
      <xdr:rowOff>0</xdr:rowOff>
    </xdr:from>
    <xdr:to>
      <xdr:col>11</xdr:col>
      <xdr:colOff>342900</xdr:colOff>
      <xdr:row>34</xdr:row>
      <xdr:rowOff>247650</xdr:rowOff>
    </xdr:to>
    <xdr:sp macro="" textlink="">
      <xdr:nvSpPr>
        <xdr:cNvPr id="2205226" name="Line 5"/>
        <xdr:cNvSpPr>
          <a:spLocks noChangeShapeType="1"/>
        </xdr:cNvSpPr>
      </xdr:nvSpPr>
      <xdr:spPr bwMode="auto">
        <a:xfrm flipV="1">
          <a:off x="14563725" y="7743825"/>
          <a:ext cx="0" cy="4381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304800</xdr:colOff>
      <xdr:row>37</xdr:row>
      <xdr:rowOff>76200</xdr:rowOff>
    </xdr:from>
    <xdr:to>
      <xdr:col>11</xdr:col>
      <xdr:colOff>304800</xdr:colOff>
      <xdr:row>38</xdr:row>
      <xdr:rowOff>238125</xdr:rowOff>
    </xdr:to>
    <xdr:sp macro="" textlink="">
      <xdr:nvSpPr>
        <xdr:cNvPr id="2205227" name="Line 7"/>
        <xdr:cNvSpPr>
          <a:spLocks noChangeShapeType="1"/>
        </xdr:cNvSpPr>
      </xdr:nvSpPr>
      <xdr:spPr bwMode="auto">
        <a:xfrm flipV="1">
          <a:off x="14525625" y="8696325"/>
          <a:ext cx="0" cy="3619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285750</xdr:colOff>
      <xdr:row>37</xdr:row>
      <xdr:rowOff>0</xdr:rowOff>
    </xdr:from>
    <xdr:to>
      <xdr:col>11</xdr:col>
      <xdr:colOff>285750</xdr:colOff>
      <xdr:row>38</xdr:row>
      <xdr:rowOff>190500</xdr:rowOff>
    </xdr:to>
    <xdr:sp macro="" textlink="">
      <xdr:nvSpPr>
        <xdr:cNvPr id="2205228" name="Line 8"/>
        <xdr:cNvSpPr>
          <a:spLocks noChangeShapeType="1"/>
        </xdr:cNvSpPr>
      </xdr:nvSpPr>
      <xdr:spPr bwMode="auto">
        <a:xfrm flipV="1">
          <a:off x="14506575" y="8620125"/>
          <a:ext cx="0" cy="4095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11</xdr:col>
      <xdr:colOff>342900</xdr:colOff>
      <xdr:row>37</xdr:row>
      <xdr:rowOff>0</xdr:rowOff>
    </xdr:from>
    <xdr:to>
      <xdr:col>11</xdr:col>
      <xdr:colOff>342900</xdr:colOff>
      <xdr:row>38</xdr:row>
      <xdr:rowOff>247650</xdr:rowOff>
    </xdr:to>
    <xdr:sp macro="" textlink="">
      <xdr:nvSpPr>
        <xdr:cNvPr id="2205229" name="Line 9"/>
        <xdr:cNvSpPr>
          <a:spLocks noChangeShapeType="1"/>
        </xdr:cNvSpPr>
      </xdr:nvSpPr>
      <xdr:spPr bwMode="auto">
        <a:xfrm flipV="1">
          <a:off x="14563725" y="8620125"/>
          <a:ext cx="0" cy="4381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editAs="absolute">
    <xdr:from>
      <xdr:col>0</xdr:col>
      <xdr:colOff>0</xdr:colOff>
      <xdr:row>4</xdr:row>
      <xdr:rowOff>38100</xdr:rowOff>
    </xdr:from>
    <xdr:to>
      <xdr:col>6</xdr:col>
      <xdr:colOff>28575</xdr:colOff>
      <xdr:row>25</xdr:row>
      <xdr:rowOff>361950</xdr:rowOff>
    </xdr:to>
    <xdr:grpSp>
      <xdr:nvGrpSpPr>
        <xdr:cNvPr id="2205230" name="Gruppieren 84"/>
        <xdr:cNvGrpSpPr>
          <a:grpSpLocks/>
        </xdr:cNvGrpSpPr>
      </xdr:nvGrpSpPr>
      <xdr:grpSpPr bwMode="auto">
        <a:xfrm>
          <a:off x="0" y="1457325"/>
          <a:ext cx="5934075" cy="4467225"/>
          <a:chOff x="92874" y="1449998"/>
          <a:chExt cx="6241073" cy="4606584"/>
        </a:xfrm>
      </xdr:grpSpPr>
      <xdr:sp macro="" textlink="">
        <xdr:nvSpPr>
          <xdr:cNvPr id="2205243" name="Freeform 44"/>
          <xdr:cNvSpPr>
            <a:spLocks/>
          </xdr:cNvSpPr>
        </xdr:nvSpPr>
        <xdr:spPr bwMode="auto">
          <a:xfrm rot="223653">
            <a:off x="92874" y="3005966"/>
            <a:ext cx="6241073" cy="3050616"/>
          </a:xfrm>
          <a:custGeom>
            <a:avLst/>
            <a:gdLst>
              <a:gd name="T0" fmla="*/ 2147483647 w 10000"/>
              <a:gd name="T1" fmla="*/ 2147483647 h 10216"/>
              <a:gd name="T2" fmla="*/ 2147483647 w 10000"/>
              <a:gd name="T3" fmla="*/ 2147483647 h 10216"/>
              <a:gd name="T4" fmla="*/ 2147483647 w 10000"/>
              <a:gd name="T5" fmla="*/ 2147483647 h 10216"/>
              <a:gd name="T6" fmla="*/ 2147483647 w 10000"/>
              <a:gd name="T7" fmla="*/ 2147483647 h 10216"/>
              <a:gd name="T8" fmla="*/ 2147483647 w 10000"/>
              <a:gd name="T9" fmla="*/ 2147483647 h 10216"/>
              <a:gd name="T10" fmla="*/ 2147483647 w 10000"/>
              <a:gd name="T11" fmla="*/ 2147483647 h 10216"/>
              <a:gd name="T12" fmla="*/ 2147483647 w 10000"/>
              <a:gd name="T13" fmla="*/ 2147483647 h 10216"/>
              <a:gd name="T14" fmla="*/ 2147483647 w 10000"/>
              <a:gd name="T15" fmla="*/ 2147483647 h 10216"/>
              <a:gd name="T16" fmla="*/ 2147483647 w 10000"/>
              <a:gd name="T17" fmla="*/ 2147483647 h 102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000"/>
              <a:gd name="T28" fmla="*/ 0 h 10216"/>
              <a:gd name="T29" fmla="*/ 10000 w 10000"/>
              <a:gd name="T30" fmla="*/ 10216 h 102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000" h="10216">
                <a:moveTo>
                  <a:pt x="122" y="5085"/>
                </a:moveTo>
                <a:cubicBezTo>
                  <a:pt x="307" y="6256"/>
                  <a:pt x="665" y="7137"/>
                  <a:pt x="936" y="8163"/>
                </a:cubicBezTo>
                <a:cubicBezTo>
                  <a:pt x="1264" y="9190"/>
                  <a:pt x="1966" y="10216"/>
                  <a:pt x="3272" y="10069"/>
                </a:cubicBezTo>
                <a:lnTo>
                  <a:pt x="8979" y="6931"/>
                </a:lnTo>
                <a:cubicBezTo>
                  <a:pt x="10000" y="5833"/>
                  <a:pt x="9474" y="4217"/>
                  <a:pt x="9247" y="3318"/>
                </a:cubicBezTo>
                <a:cubicBezTo>
                  <a:pt x="8832" y="2065"/>
                  <a:pt x="8444" y="1737"/>
                  <a:pt x="8043" y="947"/>
                </a:cubicBezTo>
                <a:cubicBezTo>
                  <a:pt x="7599" y="224"/>
                  <a:pt x="7758" y="0"/>
                  <a:pt x="6948" y="38"/>
                </a:cubicBezTo>
                <a:lnTo>
                  <a:pt x="1088" y="2137"/>
                </a:lnTo>
                <a:cubicBezTo>
                  <a:pt x="0" y="2966"/>
                  <a:pt x="122" y="5085"/>
                  <a:pt x="122" y="5085"/>
                </a:cubicBezTo>
                <a:close/>
              </a:path>
            </a:pathLst>
          </a:custGeom>
          <a:solidFill>
            <a:srgbClr val="D9D9D9"/>
          </a:solidFill>
          <a:ln w="6350">
            <a:solidFill>
              <a:srgbClr val="000000"/>
            </a:solidFill>
            <a:round/>
            <a:headEnd/>
            <a:tailEnd/>
          </a:ln>
        </xdr:spPr>
      </xdr:sp>
      <xdr:sp macro="" textlink="">
        <xdr:nvSpPr>
          <xdr:cNvPr id="2205244" name="Line 48"/>
          <xdr:cNvSpPr>
            <a:spLocks noChangeShapeType="1"/>
          </xdr:cNvSpPr>
        </xdr:nvSpPr>
        <xdr:spPr bwMode="auto">
          <a:xfrm>
            <a:off x="3915753" y="5095000"/>
            <a:ext cx="328367" cy="424921"/>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9" name="Text Box 59"/>
          <xdr:cNvSpPr txBox="1">
            <a:spLocks noChangeArrowheads="1"/>
          </xdr:cNvSpPr>
        </xdr:nvSpPr>
        <xdr:spPr bwMode="auto">
          <a:xfrm rot="21340411">
            <a:off x="2927904" y="5260989"/>
            <a:ext cx="2033608" cy="147332"/>
          </a:xfrm>
          <a:prstGeom prst="rect">
            <a:avLst/>
          </a:prstGeom>
          <a:solidFill>
            <a:schemeClr val="bg1">
              <a:lumMod val="85000"/>
            </a:schemeClr>
          </a:solidFill>
          <a:ln w="9525">
            <a:solidFill>
              <a:schemeClr val="bg1"/>
            </a:solidFill>
            <a:miter lim="800000"/>
            <a:headEnd/>
            <a:tailEnd/>
          </a:ln>
          <a:effectLst/>
          <a:scene3d>
            <a:camera prst="orthographicFront">
              <a:rot lat="0" lon="0" rev="300000"/>
            </a:camera>
            <a:lightRig rig="threePt" dir="t"/>
          </a:scene3d>
        </xdr:spPr>
        <xdr:txBody>
          <a:bodyPr wrap="square" lIns="36000" tIns="36000" rIns="36000" bIns="36000" anchor="ctr">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1000" b="1" kern="1200">
                <a:solidFill>
                  <a:schemeClr val="tx1"/>
                </a:solidFill>
                <a:latin typeface="Arial" pitchFamily="34" charset="0"/>
                <a:cs typeface="Arial" pitchFamily="34" charset="0"/>
              </a:rPr>
              <a:t>Hindernis</a:t>
            </a:r>
            <a:r>
              <a:rPr lang="fr-CH" sz="1000" b="1" kern="1200" baseline="0">
                <a:solidFill>
                  <a:schemeClr val="tx1"/>
                </a:solidFill>
                <a:latin typeface="Arial" pitchFamily="34" charset="0"/>
                <a:cs typeface="Arial" pitchFamily="34" charset="0"/>
              </a:rPr>
              <a:t>freie Fläche:50 cm</a:t>
            </a:r>
            <a:endParaRPr lang="fr-CH" sz="1000" b="1" kern="1200">
              <a:solidFill>
                <a:schemeClr val="tx1"/>
              </a:solidFill>
              <a:latin typeface="Arial" pitchFamily="34" charset="0"/>
              <a:cs typeface="Arial" pitchFamily="34" charset="0"/>
            </a:endParaRPr>
          </a:p>
        </xdr:txBody>
      </xdr:sp>
      <xdr:sp macro="" textlink="">
        <xdr:nvSpPr>
          <xdr:cNvPr id="2205246" name="Freeform 44"/>
          <xdr:cNvSpPr>
            <a:spLocks/>
          </xdr:cNvSpPr>
        </xdr:nvSpPr>
        <xdr:spPr bwMode="auto">
          <a:xfrm>
            <a:off x="667474" y="3340609"/>
            <a:ext cx="5068774" cy="2094636"/>
          </a:xfrm>
          <a:custGeom>
            <a:avLst/>
            <a:gdLst>
              <a:gd name="T0" fmla="*/ 2147483647 w 10000"/>
              <a:gd name="T1" fmla="*/ 2147483647 h 9888"/>
              <a:gd name="T2" fmla="*/ 2147483647 w 10000"/>
              <a:gd name="T3" fmla="*/ 2147483647 h 9888"/>
              <a:gd name="T4" fmla="*/ 2147483647 w 10000"/>
              <a:gd name="T5" fmla="*/ 2147483647 h 9888"/>
              <a:gd name="T6" fmla="*/ 2147483647 w 10000"/>
              <a:gd name="T7" fmla="*/ 2147483647 h 9888"/>
              <a:gd name="T8" fmla="*/ 2147483647 w 10000"/>
              <a:gd name="T9" fmla="*/ 2147483647 h 9888"/>
              <a:gd name="T10" fmla="*/ 2147483647 w 10000"/>
              <a:gd name="T11" fmla="*/ 2147483647 h 9888"/>
              <a:gd name="T12" fmla="*/ 2147483647 w 10000"/>
              <a:gd name="T13" fmla="*/ 2147483647 h 9888"/>
              <a:gd name="T14" fmla="*/ 2147483647 w 10000"/>
              <a:gd name="T15" fmla="*/ 2147483647 h 9888"/>
              <a:gd name="T16" fmla="*/ 2147483647 w 10000"/>
              <a:gd name="T17" fmla="*/ 2147483647 h 988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0000"/>
              <a:gd name="T28" fmla="*/ 0 h 9888"/>
              <a:gd name="T29" fmla="*/ 10000 w 10000"/>
              <a:gd name="T30" fmla="*/ 9888 h 988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0000" h="9888">
                <a:moveTo>
                  <a:pt x="461" y="4953"/>
                </a:moveTo>
                <a:lnTo>
                  <a:pt x="1150" y="7883"/>
                </a:lnTo>
                <a:cubicBezTo>
                  <a:pt x="1477" y="8898"/>
                  <a:pt x="1891" y="9888"/>
                  <a:pt x="3195" y="9743"/>
                </a:cubicBezTo>
                <a:lnTo>
                  <a:pt x="8981" y="7021"/>
                </a:lnTo>
                <a:cubicBezTo>
                  <a:pt x="10000" y="5936"/>
                  <a:pt x="9475" y="4338"/>
                  <a:pt x="9248" y="3449"/>
                </a:cubicBezTo>
                <a:lnTo>
                  <a:pt x="8316" y="1067"/>
                </a:lnTo>
                <a:cubicBezTo>
                  <a:pt x="7872" y="352"/>
                  <a:pt x="7786" y="0"/>
                  <a:pt x="6978" y="38"/>
                </a:cubicBezTo>
                <a:lnTo>
                  <a:pt x="1086" y="1791"/>
                </a:lnTo>
                <a:cubicBezTo>
                  <a:pt x="0" y="2610"/>
                  <a:pt x="461" y="4953"/>
                  <a:pt x="461" y="4953"/>
                </a:cubicBezTo>
                <a:close/>
              </a:path>
            </a:pathLst>
          </a:custGeom>
          <a:solidFill>
            <a:srgbClr val="99FF99"/>
          </a:solidFill>
          <a:ln w="6350">
            <a:solidFill>
              <a:srgbClr val="000000"/>
            </a:solidFill>
            <a:round/>
            <a:headEnd/>
            <a:tailEnd/>
          </a:ln>
        </xdr:spPr>
      </xdr:sp>
      <xdr:sp macro="" textlink="">
        <xdr:nvSpPr>
          <xdr:cNvPr id="2205247" name="Freeform 53"/>
          <xdr:cNvSpPr>
            <a:spLocks/>
          </xdr:cNvSpPr>
        </xdr:nvSpPr>
        <xdr:spPr bwMode="auto">
          <a:xfrm>
            <a:off x="1886071" y="3892459"/>
            <a:ext cx="2726121" cy="707819"/>
          </a:xfrm>
          <a:custGeom>
            <a:avLst/>
            <a:gdLst>
              <a:gd name="T0" fmla="*/ 0 w 2792"/>
              <a:gd name="T1" fmla="*/ 2147483647 h 696"/>
              <a:gd name="T2" fmla="*/ 2147483647 w 2792"/>
              <a:gd name="T3" fmla="*/ 2147483647 h 696"/>
              <a:gd name="T4" fmla="*/ 2147483647 w 2792"/>
              <a:gd name="T5" fmla="*/ 2147483647 h 696"/>
              <a:gd name="T6" fmla="*/ 2147483647 w 2792"/>
              <a:gd name="T7" fmla="*/ 0 h 696"/>
              <a:gd name="T8" fmla="*/ 0 w 2792"/>
              <a:gd name="T9" fmla="*/ 2147483647 h 696"/>
              <a:gd name="T10" fmla="*/ 0 60000 65536"/>
              <a:gd name="T11" fmla="*/ 0 60000 65536"/>
              <a:gd name="T12" fmla="*/ 0 60000 65536"/>
              <a:gd name="T13" fmla="*/ 0 60000 65536"/>
              <a:gd name="T14" fmla="*/ 0 60000 65536"/>
              <a:gd name="T15" fmla="*/ 0 w 2792"/>
              <a:gd name="T16" fmla="*/ 0 h 696"/>
              <a:gd name="T17" fmla="*/ 2792 w 2792"/>
              <a:gd name="T18" fmla="*/ 696 h 696"/>
            </a:gdLst>
            <a:ahLst/>
            <a:cxnLst>
              <a:cxn ang="T10">
                <a:pos x="T0" y="T1"/>
              </a:cxn>
              <a:cxn ang="T11">
                <a:pos x="T2" y="T3"/>
              </a:cxn>
              <a:cxn ang="T12">
                <a:pos x="T4" y="T5"/>
              </a:cxn>
              <a:cxn ang="T13">
                <a:pos x="T6" y="T7"/>
              </a:cxn>
              <a:cxn ang="T14">
                <a:pos x="T8" y="T9"/>
              </a:cxn>
            </a:cxnLst>
            <a:rect l="T15" t="T16" r="T17" b="T18"/>
            <a:pathLst>
              <a:path w="2792" h="696">
                <a:moveTo>
                  <a:pt x="0" y="376"/>
                </a:moveTo>
                <a:lnTo>
                  <a:pt x="270" y="696"/>
                </a:lnTo>
                <a:lnTo>
                  <a:pt x="2792" y="284"/>
                </a:lnTo>
                <a:lnTo>
                  <a:pt x="2512" y="0"/>
                </a:lnTo>
                <a:lnTo>
                  <a:pt x="0" y="376"/>
                </a:lnTo>
                <a:close/>
              </a:path>
            </a:pathLst>
          </a:custGeom>
          <a:noFill/>
          <a:ln w="9525" cap="flat" cmpd="sng">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2205248" name="Freeform 3"/>
          <xdr:cNvSpPr>
            <a:spLocks/>
          </xdr:cNvSpPr>
        </xdr:nvSpPr>
        <xdr:spPr bwMode="auto">
          <a:xfrm rot="-609647">
            <a:off x="2078842" y="2065703"/>
            <a:ext cx="1914914" cy="1673757"/>
          </a:xfrm>
          <a:custGeom>
            <a:avLst/>
            <a:gdLst>
              <a:gd name="T0" fmla="*/ 2147483647 w 1956"/>
              <a:gd name="T1" fmla="*/ 2147483647 h 1640"/>
              <a:gd name="T2" fmla="*/ 2147483647 w 1956"/>
              <a:gd name="T3" fmla="*/ 2147483647 h 1640"/>
              <a:gd name="T4" fmla="*/ 2147483647 w 1956"/>
              <a:gd name="T5" fmla="*/ 2147483647 h 1640"/>
              <a:gd name="T6" fmla="*/ 2147483647 w 1956"/>
              <a:gd name="T7" fmla="*/ 2147483647 h 1640"/>
              <a:gd name="T8" fmla="*/ 2147483647 w 1956"/>
              <a:gd name="T9" fmla="*/ 2147483647 h 1640"/>
              <a:gd name="T10" fmla="*/ 2147483647 w 1956"/>
              <a:gd name="T11" fmla="*/ 2147483647 h 1640"/>
              <a:gd name="T12" fmla="*/ 2147483647 w 1956"/>
              <a:gd name="T13" fmla="*/ 2147483647 h 1640"/>
              <a:gd name="T14" fmla="*/ 2147483647 w 1956"/>
              <a:gd name="T15" fmla="*/ 2147483647 h 1640"/>
              <a:gd name="T16" fmla="*/ 2147483647 w 1956"/>
              <a:gd name="T17" fmla="*/ 2147483647 h 1640"/>
              <a:gd name="T18" fmla="*/ 2147483647 w 1956"/>
              <a:gd name="T19" fmla="*/ 2147483647 h 1640"/>
              <a:gd name="T20" fmla="*/ 2147483647 w 1956"/>
              <a:gd name="T21" fmla="*/ 2147483647 h 1640"/>
              <a:gd name="T22" fmla="*/ 2147483647 w 1956"/>
              <a:gd name="T23" fmla="*/ 2147483647 h 1640"/>
              <a:gd name="T24" fmla="*/ 2147483647 w 1956"/>
              <a:gd name="T25" fmla="*/ 2147483647 h 1640"/>
              <a:gd name="T26" fmla="*/ 2147483647 w 1956"/>
              <a:gd name="T27" fmla="*/ 2147483647 h 1640"/>
              <a:gd name="T28" fmla="*/ 2147483647 w 1956"/>
              <a:gd name="T29" fmla="*/ 2147483647 h 1640"/>
              <a:gd name="T30" fmla="*/ 2147483647 w 1956"/>
              <a:gd name="T31" fmla="*/ 2147483647 h 1640"/>
              <a:gd name="T32" fmla="*/ 2147483647 w 1956"/>
              <a:gd name="T33" fmla="*/ 2147483647 h 1640"/>
              <a:gd name="T34" fmla="*/ 2147483647 w 1956"/>
              <a:gd name="T35" fmla="*/ 2147483647 h 1640"/>
              <a:gd name="T36" fmla="*/ 2147483647 w 1956"/>
              <a:gd name="T37" fmla="*/ 2147483647 h 1640"/>
              <a:gd name="T38" fmla="*/ 2147483647 w 1956"/>
              <a:gd name="T39" fmla="*/ 2147483647 h 1640"/>
              <a:gd name="T40" fmla="*/ 2147483647 w 1956"/>
              <a:gd name="T41" fmla="*/ 2147483647 h 1640"/>
              <a:gd name="T42" fmla="*/ 2147483647 w 1956"/>
              <a:gd name="T43" fmla="*/ 2147483647 h 1640"/>
              <a:gd name="T44" fmla="*/ 2147483647 w 1956"/>
              <a:gd name="T45" fmla="*/ 2147483647 h 1640"/>
              <a:gd name="T46" fmla="*/ 2147483647 w 1956"/>
              <a:gd name="T47" fmla="*/ 2147483647 h 1640"/>
              <a:gd name="T48" fmla="*/ 2147483647 w 1956"/>
              <a:gd name="T49" fmla="*/ 2147483647 h 1640"/>
              <a:gd name="T50" fmla="*/ 2147483647 w 1956"/>
              <a:gd name="T51" fmla="*/ 2147483647 h 1640"/>
              <a:gd name="T52" fmla="*/ 2147483647 w 1956"/>
              <a:gd name="T53" fmla="*/ 2147483647 h 1640"/>
              <a:gd name="T54" fmla="*/ 2147483647 w 1956"/>
              <a:gd name="T55" fmla="*/ 2147483647 h 1640"/>
              <a:gd name="T56" fmla="*/ 2147483647 w 1956"/>
              <a:gd name="T57" fmla="*/ 2147483647 h 1640"/>
              <a:gd name="T58" fmla="*/ 2147483647 w 1956"/>
              <a:gd name="T59" fmla="*/ 2147483647 h 1640"/>
              <a:gd name="T60" fmla="*/ 2147483647 w 1956"/>
              <a:gd name="T61" fmla="*/ 2147483647 h 1640"/>
              <a:gd name="T62" fmla="*/ 2147483647 w 1956"/>
              <a:gd name="T63" fmla="*/ 2147483647 h 1640"/>
              <a:gd name="T64" fmla="*/ 2147483647 w 1956"/>
              <a:gd name="T65" fmla="*/ 2147483647 h 1640"/>
              <a:gd name="T66" fmla="*/ 2147483647 w 1956"/>
              <a:gd name="T67" fmla="*/ 2147483647 h 1640"/>
              <a:gd name="T68" fmla="*/ 2147483647 w 1956"/>
              <a:gd name="T69" fmla="*/ 2147483647 h 1640"/>
              <a:gd name="T70" fmla="*/ 2147483647 w 1956"/>
              <a:gd name="T71" fmla="*/ 2147483647 h 1640"/>
              <a:gd name="T72" fmla="*/ 2147483647 w 1956"/>
              <a:gd name="T73" fmla="*/ 2147483647 h 1640"/>
              <a:gd name="T74" fmla="*/ 2147483647 w 1956"/>
              <a:gd name="T75" fmla="*/ 2147483647 h 1640"/>
              <a:gd name="T76" fmla="*/ 2147483647 w 1956"/>
              <a:gd name="T77" fmla="*/ 2147483647 h 1640"/>
              <a:gd name="T78" fmla="*/ 2147483647 w 1956"/>
              <a:gd name="T79" fmla="*/ 2147483647 h 1640"/>
              <a:gd name="T80" fmla="*/ 2147483647 w 1956"/>
              <a:gd name="T81" fmla="*/ 2147483647 h 1640"/>
              <a:gd name="T82" fmla="*/ 2147483647 w 1956"/>
              <a:gd name="T83" fmla="*/ 2147483647 h 1640"/>
              <a:gd name="T84" fmla="*/ 2147483647 w 1956"/>
              <a:gd name="T85" fmla="*/ 2147483647 h 1640"/>
              <a:gd name="T86" fmla="*/ 2147483647 w 1956"/>
              <a:gd name="T87" fmla="*/ 2147483647 h 1640"/>
              <a:gd name="T88" fmla="*/ 2147483647 w 1956"/>
              <a:gd name="T89" fmla="*/ 2147483647 h 1640"/>
              <a:gd name="T90" fmla="*/ 2147483647 w 1956"/>
              <a:gd name="T91" fmla="*/ 2147483647 h 1640"/>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956"/>
              <a:gd name="T139" fmla="*/ 0 h 1640"/>
              <a:gd name="T140" fmla="*/ 1956 w 1956"/>
              <a:gd name="T141" fmla="*/ 1640 h 1640"/>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956" h="1640">
                <a:moveTo>
                  <a:pt x="894" y="1568"/>
                </a:moveTo>
                <a:lnTo>
                  <a:pt x="678" y="1580"/>
                </a:lnTo>
                <a:lnTo>
                  <a:pt x="564" y="1556"/>
                </a:lnTo>
                <a:lnTo>
                  <a:pt x="420" y="1520"/>
                </a:lnTo>
                <a:lnTo>
                  <a:pt x="336" y="1496"/>
                </a:lnTo>
                <a:lnTo>
                  <a:pt x="474" y="854"/>
                </a:lnTo>
                <a:lnTo>
                  <a:pt x="432" y="854"/>
                </a:lnTo>
                <a:cubicBezTo>
                  <a:pt x="418" y="863"/>
                  <a:pt x="401" y="883"/>
                  <a:pt x="390" y="908"/>
                </a:cubicBezTo>
                <a:cubicBezTo>
                  <a:pt x="379" y="933"/>
                  <a:pt x="377" y="983"/>
                  <a:pt x="366" y="1004"/>
                </a:cubicBezTo>
                <a:cubicBezTo>
                  <a:pt x="355" y="1025"/>
                  <a:pt x="338" y="1030"/>
                  <a:pt x="324" y="1034"/>
                </a:cubicBezTo>
                <a:lnTo>
                  <a:pt x="282" y="1028"/>
                </a:lnTo>
                <a:lnTo>
                  <a:pt x="276" y="980"/>
                </a:lnTo>
                <a:cubicBezTo>
                  <a:pt x="266" y="966"/>
                  <a:pt x="244" y="940"/>
                  <a:pt x="222" y="946"/>
                </a:cubicBezTo>
                <a:cubicBezTo>
                  <a:pt x="200" y="952"/>
                  <a:pt x="175" y="1012"/>
                  <a:pt x="143" y="1015"/>
                </a:cubicBezTo>
                <a:cubicBezTo>
                  <a:pt x="111" y="1018"/>
                  <a:pt x="49" y="1023"/>
                  <a:pt x="30" y="962"/>
                </a:cubicBezTo>
                <a:cubicBezTo>
                  <a:pt x="11" y="901"/>
                  <a:pt x="34" y="733"/>
                  <a:pt x="30" y="650"/>
                </a:cubicBezTo>
                <a:cubicBezTo>
                  <a:pt x="26" y="567"/>
                  <a:pt x="0" y="523"/>
                  <a:pt x="6" y="464"/>
                </a:cubicBezTo>
                <a:cubicBezTo>
                  <a:pt x="12" y="405"/>
                  <a:pt x="39" y="336"/>
                  <a:pt x="66" y="296"/>
                </a:cubicBezTo>
                <a:lnTo>
                  <a:pt x="168" y="224"/>
                </a:lnTo>
                <a:cubicBezTo>
                  <a:pt x="188" y="180"/>
                  <a:pt x="160" y="64"/>
                  <a:pt x="186" y="32"/>
                </a:cubicBezTo>
                <a:cubicBezTo>
                  <a:pt x="212" y="0"/>
                  <a:pt x="275" y="22"/>
                  <a:pt x="324" y="32"/>
                </a:cubicBezTo>
                <a:cubicBezTo>
                  <a:pt x="373" y="42"/>
                  <a:pt x="430" y="77"/>
                  <a:pt x="480" y="92"/>
                </a:cubicBezTo>
                <a:cubicBezTo>
                  <a:pt x="530" y="107"/>
                  <a:pt x="579" y="111"/>
                  <a:pt x="624" y="122"/>
                </a:cubicBezTo>
                <a:cubicBezTo>
                  <a:pt x="669" y="133"/>
                  <a:pt x="723" y="149"/>
                  <a:pt x="750" y="158"/>
                </a:cubicBezTo>
                <a:lnTo>
                  <a:pt x="786" y="176"/>
                </a:lnTo>
                <a:cubicBezTo>
                  <a:pt x="815" y="191"/>
                  <a:pt x="897" y="213"/>
                  <a:pt x="924" y="248"/>
                </a:cubicBezTo>
                <a:cubicBezTo>
                  <a:pt x="951" y="283"/>
                  <a:pt x="942" y="342"/>
                  <a:pt x="948" y="386"/>
                </a:cubicBezTo>
                <a:cubicBezTo>
                  <a:pt x="954" y="430"/>
                  <a:pt x="957" y="474"/>
                  <a:pt x="960" y="512"/>
                </a:cubicBezTo>
                <a:cubicBezTo>
                  <a:pt x="963" y="550"/>
                  <a:pt x="961" y="579"/>
                  <a:pt x="966" y="614"/>
                </a:cubicBezTo>
                <a:cubicBezTo>
                  <a:pt x="971" y="649"/>
                  <a:pt x="966" y="702"/>
                  <a:pt x="990" y="722"/>
                </a:cubicBezTo>
                <a:cubicBezTo>
                  <a:pt x="1014" y="742"/>
                  <a:pt x="982" y="733"/>
                  <a:pt x="1110" y="734"/>
                </a:cubicBezTo>
                <a:lnTo>
                  <a:pt x="1758" y="728"/>
                </a:lnTo>
                <a:lnTo>
                  <a:pt x="1818" y="728"/>
                </a:lnTo>
                <a:cubicBezTo>
                  <a:pt x="1838" y="731"/>
                  <a:pt x="1858" y="725"/>
                  <a:pt x="1878" y="746"/>
                </a:cubicBezTo>
                <a:cubicBezTo>
                  <a:pt x="1898" y="767"/>
                  <a:pt x="1927" y="803"/>
                  <a:pt x="1938" y="854"/>
                </a:cubicBezTo>
                <a:cubicBezTo>
                  <a:pt x="1949" y="905"/>
                  <a:pt x="1947" y="1012"/>
                  <a:pt x="1944" y="1052"/>
                </a:cubicBezTo>
                <a:lnTo>
                  <a:pt x="1920" y="1094"/>
                </a:lnTo>
                <a:lnTo>
                  <a:pt x="1878" y="1148"/>
                </a:lnTo>
                <a:cubicBezTo>
                  <a:pt x="1872" y="1171"/>
                  <a:pt x="1879" y="1191"/>
                  <a:pt x="1884" y="1232"/>
                </a:cubicBezTo>
                <a:lnTo>
                  <a:pt x="1908" y="1396"/>
                </a:lnTo>
                <a:lnTo>
                  <a:pt x="1956" y="1406"/>
                </a:lnTo>
                <a:lnTo>
                  <a:pt x="1956" y="1474"/>
                </a:lnTo>
                <a:lnTo>
                  <a:pt x="1712" y="1499"/>
                </a:lnTo>
                <a:lnTo>
                  <a:pt x="1644" y="1598"/>
                </a:lnTo>
                <a:lnTo>
                  <a:pt x="1002" y="1640"/>
                </a:lnTo>
                <a:lnTo>
                  <a:pt x="894" y="1568"/>
                </a:lnTo>
                <a:close/>
              </a:path>
            </a:pathLst>
          </a:custGeom>
          <a:noFill/>
          <a:ln w="28575" cap="rnd" cmpd="sng">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205249" name="Line 4"/>
          <xdr:cNvSpPr>
            <a:spLocks noChangeShapeType="1"/>
          </xdr:cNvSpPr>
        </xdr:nvSpPr>
        <xdr:spPr bwMode="auto">
          <a:xfrm>
            <a:off x="2207728" y="1999522"/>
            <a:ext cx="336892" cy="11100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05250" name="Line 6"/>
          <xdr:cNvSpPr>
            <a:spLocks noChangeShapeType="1"/>
          </xdr:cNvSpPr>
        </xdr:nvSpPr>
        <xdr:spPr bwMode="auto">
          <a:xfrm>
            <a:off x="2637596" y="3123511"/>
            <a:ext cx="42077" cy="21375"/>
          </a:xfrm>
          <a:prstGeom prst="line">
            <a:avLst/>
          </a:prstGeom>
          <a:noFill/>
          <a:ln w="28575">
            <a:solidFill>
              <a:srgbClr val="3333CC"/>
            </a:solidFill>
            <a:round/>
            <a:headEnd/>
            <a:tailEnd/>
          </a:ln>
          <a:extLst>
            <a:ext uri="{909E8E84-426E-40DD-AFC4-6F175D3DCCD1}">
              <a14:hiddenFill xmlns:a14="http://schemas.microsoft.com/office/drawing/2010/main">
                <a:noFill/>
              </a14:hiddenFill>
            </a:ext>
          </a:extLst>
        </xdr:spPr>
      </xdr:sp>
      <xdr:sp macro="" textlink="">
        <xdr:nvSpPr>
          <xdr:cNvPr id="2205251" name="Line 7"/>
          <xdr:cNvSpPr>
            <a:spLocks noChangeShapeType="1"/>
          </xdr:cNvSpPr>
        </xdr:nvSpPr>
        <xdr:spPr bwMode="auto">
          <a:xfrm>
            <a:off x="2421340" y="3102594"/>
            <a:ext cx="73390" cy="26893"/>
          </a:xfrm>
          <a:prstGeom prst="line">
            <a:avLst/>
          </a:prstGeom>
          <a:noFill/>
          <a:ln w="28575">
            <a:solidFill>
              <a:srgbClr val="3333CC"/>
            </a:solidFill>
            <a:round/>
            <a:headEnd/>
            <a:tailEnd/>
          </a:ln>
          <a:extLst>
            <a:ext uri="{909E8E84-426E-40DD-AFC4-6F175D3DCCD1}">
              <a14:hiddenFill xmlns:a14="http://schemas.microsoft.com/office/drawing/2010/main">
                <a:noFill/>
              </a14:hiddenFill>
            </a:ext>
          </a:extLst>
        </xdr:spPr>
      </xdr:sp>
      <xdr:sp macro="" textlink="">
        <xdr:nvSpPr>
          <xdr:cNvPr id="2205252" name="Freeform 8"/>
          <xdr:cNvSpPr>
            <a:spLocks/>
          </xdr:cNvSpPr>
        </xdr:nvSpPr>
        <xdr:spPr bwMode="auto">
          <a:xfrm>
            <a:off x="2406980" y="2108081"/>
            <a:ext cx="1913395" cy="2111760"/>
          </a:xfrm>
          <a:custGeom>
            <a:avLst/>
            <a:gdLst>
              <a:gd name="T0" fmla="*/ 2147483647 w 1956"/>
              <a:gd name="T1" fmla="*/ 2147483647 h 2072"/>
              <a:gd name="T2" fmla="*/ 2147483647 w 1956"/>
              <a:gd name="T3" fmla="*/ 2147483647 h 2072"/>
              <a:gd name="T4" fmla="*/ 2147483647 w 1956"/>
              <a:gd name="T5" fmla="*/ 2147483647 h 2072"/>
              <a:gd name="T6" fmla="*/ 2147483647 w 1956"/>
              <a:gd name="T7" fmla="*/ 2147483647 h 2072"/>
              <a:gd name="T8" fmla="*/ 2147483647 w 1956"/>
              <a:gd name="T9" fmla="*/ 2147483647 h 2072"/>
              <a:gd name="T10" fmla="*/ 2147483647 w 1956"/>
              <a:gd name="T11" fmla="*/ 2147483647 h 2072"/>
              <a:gd name="T12" fmla="*/ 2147483647 w 1956"/>
              <a:gd name="T13" fmla="*/ 2147483647 h 2072"/>
              <a:gd name="T14" fmla="*/ 2147483647 w 1956"/>
              <a:gd name="T15" fmla="*/ 2147483647 h 2072"/>
              <a:gd name="T16" fmla="*/ 2147483647 w 1956"/>
              <a:gd name="T17" fmla="*/ 2147483647 h 2072"/>
              <a:gd name="T18" fmla="*/ 2147483647 w 1956"/>
              <a:gd name="T19" fmla="*/ 2147483647 h 2072"/>
              <a:gd name="T20" fmla="*/ 2147483647 w 1956"/>
              <a:gd name="T21" fmla="*/ 2147483647 h 2072"/>
              <a:gd name="T22" fmla="*/ 2147483647 w 1956"/>
              <a:gd name="T23" fmla="*/ 2147483647 h 2072"/>
              <a:gd name="T24" fmla="*/ 2147483647 w 1956"/>
              <a:gd name="T25" fmla="*/ 2147483647 h 2072"/>
              <a:gd name="T26" fmla="*/ 2147483647 w 1956"/>
              <a:gd name="T27" fmla="*/ 2147483647 h 2072"/>
              <a:gd name="T28" fmla="*/ 2147483647 w 1956"/>
              <a:gd name="T29" fmla="*/ 2147483647 h 2072"/>
              <a:gd name="T30" fmla="*/ 2147483647 w 1956"/>
              <a:gd name="T31" fmla="*/ 2147483647 h 2072"/>
              <a:gd name="T32" fmla="*/ 2147483647 w 1956"/>
              <a:gd name="T33" fmla="*/ 2147483647 h 2072"/>
              <a:gd name="T34" fmla="*/ 2147483647 w 1956"/>
              <a:gd name="T35" fmla="*/ 2147483647 h 2072"/>
              <a:gd name="T36" fmla="*/ 2147483647 w 1956"/>
              <a:gd name="T37" fmla="*/ 2147483647 h 2072"/>
              <a:gd name="T38" fmla="*/ 2147483647 w 1956"/>
              <a:gd name="T39" fmla="*/ 2147483647 h 2072"/>
              <a:gd name="T40" fmla="*/ 2147483647 w 1956"/>
              <a:gd name="T41" fmla="*/ 2147483647 h 2072"/>
              <a:gd name="T42" fmla="*/ 2147483647 w 1956"/>
              <a:gd name="T43" fmla="*/ 2147483647 h 2072"/>
              <a:gd name="T44" fmla="*/ 2147483647 w 1956"/>
              <a:gd name="T45" fmla="*/ 2147483647 h 2072"/>
              <a:gd name="T46" fmla="*/ 2147483647 w 1956"/>
              <a:gd name="T47" fmla="*/ 2147483647 h 2072"/>
              <a:gd name="T48" fmla="*/ 2147483647 w 1956"/>
              <a:gd name="T49" fmla="*/ 2147483647 h 2072"/>
              <a:gd name="T50" fmla="*/ 2147483647 w 1956"/>
              <a:gd name="T51" fmla="*/ 2147483647 h 2072"/>
              <a:gd name="T52" fmla="*/ 2147483647 w 1956"/>
              <a:gd name="T53" fmla="*/ 2147483647 h 2072"/>
              <a:gd name="T54" fmla="*/ 2147483647 w 1956"/>
              <a:gd name="T55" fmla="*/ 2147483647 h 2072"/>
              <a:gd name="T56" fmla="*/ 2147483647 w 1956"/>
              <a:gd name="T57" fmla="*/ 2147483647 h 2072"/>
              <a:gd name="T58" fmla="*/ 2147483647 w 1956"/>
              <a:gd name="T59" fmla="*/ 2147483647 h 2072"/>
              <a:gd name="T60" fmla="*/ 2147483647 w 1956"/>
              <a:gd name="T61" fmla="*/ 2147483647 h 2072"/>
              <a:gd name="T62" fmla="*/ 2147483647 w 1956"/>
              <a:gd name="T63" fmla="*/ 2147483647 h 2072"/>
              <a:gd name="T64" fmla="*/ 2147483647 w 1956"/>
              <a:gd name="T65" fmla="*/ 2147483647 h 2072"/>
              <a:gd name="T66" fmla="*/ 2147483647 w 1956"/>
              <a:gd name="T67" fmla="*/ 2147483647 h 2072"/>
              <a:gd name="T68" fmla="*/ 2147483647 w 1956"/>
              <a:gd name="T69" fmla="*/ 2147483647 h 2072"/>
              <a:gd name="T70" fmla="*/ 2147483647 w 1956"/>
              <a:gd name="T71" fmla="*/ 2147483647 h 2072"/>
              <a:gd name="T72" fmla="*/ 2147483647 w 1956"/>
              <a:gd name="T73" fmla="*/ 2147483647 h 2072"/>
              <a:gd name="T74" fmla="*/ 2147483647 w 1956"/>
              <a:gd name="T75" fmla="*/ 2147483647 h 2072"/>
              <a:gd name="T76" fmla="*/ 2147483647 w 1956"/>
              <a:gd name="T77" fmla="*/ 2147483647 h 2072"/>
              <a:gd name="T78" fmla="*/ 2147483647 w 1956"/>
              <a:gd name="T79" fmla="*/ 2147483647 h 2072"/>
              <a:gd name="T80" fmla="*/ 2147483647 w 1956"/>
              <a:gd name="T81" fmla="*/ 2147483647 h 2072"/>
              <a:gd name="T82" fmla="*/ 2147483647 w 1956"/>
              <a:gd name="T83" fmla="*/ 2147483647 h 2072"/>
              <a:gd name="T84" fmla="*/ 2147483647 w 1956"/>
              <a:gd name="T85" fmla="*/ 2147483647 h 2072"/>
              <a:gd name="T86" fmla="*/ 2147483647 w 1956"/>
              <a:gd name="T87" fmla="*/ 2147483647 h 2072"/>
              <a:gd name="T88" fmla="*/ 2147483647 w 1956"/>
              <a:gd name="T89" fmla="*/ 2147483647 h 2072"/>
              <a:gd name="T90" fmla="*/ 2147483647 w 1956"/>
              <a:gd name="T91" fmla="*/ 2147483647 h 2072"/>
              <a:gd name="T92" fmla="*/ 2147483647 w 1956"/>
              <a:gd name="T93" fmla="*/ 2147483647 h 2072"/>
              <a:gd name="T94" fmla="*/ 2147483647 w 1956"/>
              <a:gd name="T95" fmla="*/ 2147483647 h 2072"/>
              <a:gd name="T96" fmla="*/ 2147483647 w 1956"/>
              <a:gd name="T97" fmla="*/ 2147483647 h 2072"/>
              <a:gd name="T98" fmla="*/ 2147483647 w 1956"/>
              <a:gd name="T99" fmla="*/ 2147483647 h 207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956" h="2072">
                <a:moveTo>
                  <a:pt x="906" y="2024"/>
                </a:moveTo>
                <a:lnTo>
                  <a:pt x="894" y="1568"/>
                </a:lnTo>
                <a:lnTo>
                  <a:pt x="678" y="1580"/>
                </a:lnTo>
                <a:lnTo>
                  <a:pt x="564" y="1556"/>
                </a:lnTo>
                <a:lnTo>
                  <a:pt x="420" y="1520"/>
                </a:lnTo>
                <a:lnTo>
                  <a:pt x="336" y="1496"/>
                </a:lnTo>
                <a:lnTo>
                  <a:pt x="474" y="854"/>
                </a:lnTo>
                <a:lnTo>
                  <a:pt x="432" y="854"/>
                </a:lnTo>
                <a:cubicBezTo>
                  <a:pt x="418" y="863"/>
                  <a:pt x="401" y="883"/>
                  <a:pt x="390" y="908"/>
                </a:cubicBezTo>
                <a:cubicBezTo>
                  <a:pt x="379" y="933"/>
                  <a:pt x="377" y="983"/>
                  <a:pt x="366" y="1004"/>
                </a:cubicBezTo>
                <a:cubicBezTo>
                  <a:pt x="355" y="1025"/>
                  <a:pt x="338" y="1030"/>
                  <a:pt x="324" y="1034"/>
                </a:cubicBezTo>
                <a:lnTo>
                  <a:pt x="282" y="1028"/>
                </a:lnTo>
                <a:lnTo>
                  <a:pt x="276" y="980"/>
                </a:lnTo>
                <a:cubicBezTo>
                  <a:pt x="266" y="966"/>
                  <a:pt x="244" y="940"/>
                  <a:pt x="222" y="946"/>
                </a:cubicBezTo>
                <a:cubicBezTo>
                  <a:pt x="200" y="952"/>
                  <a:pt x="175" y="1012"/>
                  <a:pt x="143" y="1015"/>
                </a:cubicBezTo>
                <a:cubicBezTo>
                  <a:pt x="111" y="1018"/>
                  <a:pt x="49" y="1023"/>
                  <a:pt x="30" y="962"/>
                </a:cubicBezTo>
                <a:cubicBezTo>
                  <a:pt x="11" y="901"/>
                  <a:pt x="34" y="733"/>
                  <a:pt x="30" y="650"/>
                </a:cubicBezTo>
                <a:cubicBezTo>
                  <a:pt x="26" y="567"/>
                  <a:pt x="0" y="523"/>
                  <a:pt x="6" y="464"/>
                </a:cubicBezTo>
                <a:cubicBezTo>
                  <a:pt x="12" y="405"/>
                  <a:pt x="39" y="336"/>
                  <a:pt x="66" y="296"/>
                </a:cubicBezTo>
                <a:lnTo>
                  <a:pt x="168" y="224"/>
                </a:lnTo>
                <a:cubicBezTo>
                  <a:pt x="188" y="180"/>
                  <a:pt x="160" y="64"/>
                  <a:pt x="186" y="32"/>
                </a:cubicBezTo>
                <a:cubicBezTo>
                  <a:pt x="212" y="0"/>
                  <a:pt x="275" y="22"/>
                  <a:pt x="324" y="32"/>
                </a:cubicBezTo>
                <a:cubicBezTo>
                  <a:pt x="373" y="42"/>
                  <a:pt x="430" y="77"/>
                  <a:pt x="480" y="92"/>
                </a:cubicBezTo>
                <a:cubicBezTo>
                  <a:pt x="530" y="107"/>
                  <a:pt x="579" y="111"/>
                  <a:pt x="624" y="122"/>
                </a:cubicBezTo>
                <a:cubicBezTo>
                  <a:pt x="669" y="133"/>
                  <a:pt x="723" y="149"/>
                  <a:pt x="750" y="158"/>
                </a:cubicBezTo>
                <a:lnTo>
                  <a:pt x="786" y="176"/>
                </a:lnTo>
                <a:cubicBezTo>
                  <a:pt x="815" y="191"/>
                  <a:pt x="897" y="213"/>
                  <a:pt x="924" y="248"/>
                </a:cubicBezTo>
                <a:cubicBezTo>
                  <a:pt x="951" y="283"/>
                  <a:pt x="942" y="342"/>
                  <a:pt x="948" y="386"/>
                </a:cubicBezTo>
                <a:cubicBezTo>
                  <a:pt x="954" y="430"/>
                  <a:pt x="957" y="474"/>
                  <a:pt x="960" y="512"/>
                </a:cubicBezTo>
                <a:cubicBezTo>
                  <a:pt x="963" y="550"/>
                  <a:pt x="961" y="579"/>
                  <a:pt x="966" y="614"/>
                </a:cubicBezTo>
                <a:cubicBezTo>
                  <a:pt x="971" y="649"/>
                  <a:pt x="966" y="702"/>
                  <a:pt x="990" y="722"/>
                </a:cubicBezTo>
                <a:cubicBezTo>
                  <a:pt x="1014" y="742"/>
                  <a:pt x="982" y="733"/>
                  <a:pt x="1110" y="734"/>
                </a:cubicBezTo>
                <a:lnTo>
                  <a:pt x="1758" y="728"/>
                </a:lnTo>
                <a:lnTo>
                  <a:pt x="1818" y="728"/>
                </a:lnTo>
                <a:cubicBezTo>
                  <a:pt x="1838" y="731"/>
                  <a:pt x="1858" y="725"/>
                  <a:pt x="1878" y="746"/>
                </a:cubicBezTo>
                <a:cubicBezTo>
                  <a:pt x="1898" y="767"/>
                  <a:pt x="1927" y="803"/>
                  <a:pt x="1938" y="854"/>
                </a:cubicBezTo>
                <a:cubicBezTo>
                  <a:pt x="1949" y="905"/>
                  <a:pt x="1947" y="1012"/>
                  <a:pt x="1944" y="1052"/>
                </a:cubicBezTo>
                <a:lnTo>
                  <a:pt x="1920" y="1094"/>
                </a:lnTo>
                <a:lnTo>
                  <a:pt x="1878" y="1148"/>
                </a:lnTo>
                <a:cubicBezTo>
                  <a:pt x="1872" y="1171"/>
                  <a:pt x="1879" y="1191"/>
                  <a:pt x="1884" y="1232"/>
                </a:cubicBezTo>
                <a:lnTo>
                  <a:pt x="1908" y="1396"/>
                </a:lnTo>
                <a:lnTo>
                  <a:pt x="1956" y="1406"/>
                </a:lnTo>
                <a:lnTo>
                  <a:pt x="1956" y="1474"/>
                </a:lnTo>
                <a:lnTo>
                  <a:pt x="1712" y="1499"/>
                </a:lnTo>
                <a:lnTo>
                  <a:pt x="1644" y="1598"/>
                </a:lnTo>
                <a:lnTo>
                  <a:pt x="1002" y="1640"/>
                </a:lnTo>
                <a:lnTo>
                  <a:pt x="1026" y="2048"/>
                </a:lnTo>
                <a:lnTo>
                  <a:pt x="966" y="2072"/>
                </a:lnTo>
                <a:lnTo>
                  <a:pt x="912" y="2072"/>
                </a:lnTo>
                <a:lnTo>
                  <a:pt x="906" y="2024"/>
                </a:lnTo>
                <a:close/>
              </a:path>
            </a:pathLst>
          </a:custGeom>
          <a:solidFill>
            <a:srgbClr val="95B3D7"/>
          </a:solidFill>
          <a:ln w="9525">
            <a:solidFill>
              <a:srgbClr val="000000"/>
            </a:solidFill>
            <a:round/>
            <a:headEnd/>
            <a:tailEnd/>
          </a:ln>
          <a:effectLst>
            <a:outerShdw dist="80322" dir="11906097" algn="ctr" rotWithShape="0">
              <a:srgbClr val="376092"/>
            </a:outerShdw>
          </a:effectLst>
        </xdr:spPr>
      </xdr:sp>
      <xdr:sp macro="" textlink="">
        <xdr:nvSpPr>
          <xdr:cNvPr id="2205253" name="Oval 9"/>
          <xdr:cNvSpPr>
            <a:spLocks noChangeArrowheads="1"/>
          </xdr:cNvSpPr>
        </xdr:nvSpPr>
        <xdr:spPr bwMode="auto">
          <a:xfrm rot="-4559415">
            <a:off x="2495363" y="2460466"/>
            <a:ext cx="84844" cy="61648"/>
          </a:xfrm>
          <a:prstGeom prst="ellipse">
            <a:avLst/>
          </a:prstGeom>
          <a:solidFill>
            <a:srgbClr val="000000"/>
          </a:solidFill>
          <a:ln w="9525">
            <a:solidFill>
              <a:srgbClr val="000000"/>
            </a:solidFill>
            <a:round/>
            <a:headEnd/>
            <a:tailEnd/>
          </a:ln>
        </xdr:spPr>
      </xdr:sp>
      <xdr:sp macro="" textlink="">
        <xdr:nvSpPr>
          <xdr:cNvPr id="2205254" name="Freeform 10"/>
          <xdr:cNvSpPr>
            <a:spLocks/>
          </xdr:cNvSpPr>
        </xdr:nvSpPr>
        <xdr:spPr bwMode="auto">
          <a:xfrm>
            <a:off x="2681631" y="2787808"/>
            <a:ext cx="409026" cy="906151"/>
          </a:xfrm>
          <a:custGeom>
            <a:avLst/>
            <a:gdLst>
              <a:gd name="T0" fmla="*/ 0 w 418"/>
              <a:gd name="T1" fmla="*/ 2147483647 h 880"/>
              <a:gd name="T2" fmla="*/ 2147483647 w 418"/>
              <a:gd name="T3" fmla="*/ 2147483647 h 880"/>
              <a:gd name="T4" fmla="*/ 2147483647 w 418"/>
              <a:gd name="T5" fmla="*/ 2147483647 h 880"/>
              <a:gd name="T6" fmla="*/ 2147483647 w 418"/>
              <a:gd name="T7" fmla="*/ 0 h 880"/>
              <a:gd name="T8" fmla="*/ 2147483647 w 418"/>
              <a:gd name="T9" fmla="*/ 2147483647 h 880"/>
              <a:gd name="T10" fmla="*/ 2147483647 w 418"/>
              <a:gd name="T11" fmla="*/ 2147483647 h 880"/>
              <a:gd name="T12" fmla="*/ 2147483647 w 418"/>
              <a:gd name="T13" fmla="*/ 2147483647 h 880"/>
              <a:gd name="T14" fmla="*/ 2147483647 w 418"/>
              <a:gd name="T15" fmla="*/ 2147483647 h 880"/>
              <a:gd name="T16" fmla="*/ 2147483647 w 418"/>
              <a:gd name="T17" fmla="*/ 2147483647 h 880"/>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418"/>
              <a:gd name="T28" fmla="*/ 0 h 880"/>
              <a:gd name="T29" fmla="*/ 418 w 418"/>
              <a:gd name="T30" fmla="*/ 880 h 880"/>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418" h="880">
                <a:moveTo>
                  <a:pt x="0" y="806"/>
                </a:moveTo>
                <a:lnTo>
                  <a:pt x="274" y="880"/>
                </a:lnTo>
                <a:lnTo>
                  <a:pt x="418" y="8"/>
                </a:lnTo>
                <a:lnTo>
                  <a:pt x="298" y="0"/>
                </a:lnTo>
                <a:lnTo>
                  <a:pt x="234" y="412"/>
                </a:lnTo>
                <a:lnTo>
                  <a:pt x="188" y="396"/>
                </a:lnTo>
                <a:lnTo>
                  <a:pt x="212" y="194"/>
                </a:lnTo>
                <a:cubicBezTo>
                  <a:pt x="210" y="156"/>
                  <a:pt x="187" y="170"/>
                  <a:pt x="174" y="168"/>
                </a:cubicBezTo>
                <a:cubicBezTo>
                  <a:pt x="161" y="166"/>
                  <a:pt x="144" y="179"/>
                  <a:pt x="136" y="182"/>
                </a:cubicBezTo>
              </a:path>
            </a:pathLst>
          </a:custGeom>
          <a:solidFill>
            <a:srgbClr val="376092"/>
          </a:solidFill>
          <a:ln w="9525">
            <a:solidFill>
              <a:srgbClr val="000000"/>
            </a:solidFill>
            <a:round/>
            <a:headEnd/>
            <a:tailEnd/>
          </a:ln>
        </xdr:spPr>
      </xdr:sp>
      <xdr:sp macro="" textlink="">
        <xdr:nvSpPr>
          <xdr:cNvPr id="2205255" name="Freeform 11"/>
          <xdr:cNvSpPr>
            <a:spLocks/>
          </xdr:cNvSpPr>
        </xdr:nvSpPr>
        <xdr:spPr bwMode="auto">
          <a:xfrm>
            <a:off x="4208694" y="2830638"/>
            <a:ext cx="113968" cy="386115"/>
          </a:xfrm>
          <a:custGeom>
            <a:avLst/>
            <a:gdLst>
              <a:gd name="T0" fmla="*/ 2147483647 w 116"/>
              <a:gd name="T1" fmla="*/ 2147483647 h 373"/>
              <a:gd name="T2" fmla="*/ 2147483647 w 116"/>
              <a:gd name="T3" fmla="*/ 2147483647 h 373"/>
              <a:gd name="T4" fmla="*/ 2147483647 w 116"/>
              <a:gd name="T5" fmla="*/ 2147483647 h 373"/>
              <a:gd name="T6" fmla="*/ 2147483647 w 116"/>
              <a:gd name="T7" fmla="*/ 2147483647 h 373"/>
              <a:gd name="T8" fmla="*/ 2147483647 w 116"/>
              <a:gd name="T9" fmla="*/ 2147483647 h 373"/>
              <a:gd name="T10" fmla="*/ 2147483647 w 116"/>
              <a:gd name="T11" fmla="*/ 2147483647 h 373"/>
              <a:gd name="T12" fmla="*/ 2147483647 w 116"/>
              <a:gd name="T13" fmla="*/ 2147483647 h 373"/>
              <a:gd name="T14" fmla="*/ 2147483647 w 116"/>
              <a:gd name="T15" fmla="*/ 2147483647 h 373"/>
              <a:gd name="T16" fmla="*/ 0 w 116"/>
              <a:gd name="T17" fmla="*/ 2147483647 h 37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16"/>
              <a:gd name="T28" fmla="*/ 0 h 373"/>
              <a:gd name="T29" fmla="*/ 116 w 116"/>
              <a:gd name="T30" fmla="*/ 373 h 37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16" h="373">
                <a:moveTo>
                  <a:pt x="12" y="69"/>
                </a:moveTo>
                <a:lnTo>
                  <a:pt x="20" y="245"/>
                </a:lnTo>
                <a:lnTo>
                  <a:pt x="36" y="325"/>
                </a:lnTo>
                <a:lnTo>
                  <a:pt x="68" y="361"/>
                </a:lnTo>
                <a:cubicBezTo>
                  <a:pt x="80" y="364"/>
                  <a:pt x="101" y="373"/>
                  <a:pt x="108" y="341"/>
                </a:cubicBezTo>
                <a:cubicBezTo>
                  <a:pt x="115" y="309"/>
                  <a:pt x="116" y="210"/>
                  <a:pt x="112" y="169"/>
                </a:cubicBezTo>
                <a:lnTo>
                  <a:pt x="84" y="93"/>
                </a:lnTo>
                <a:cubicBezTo>
                  <a:pt x="71" y="67"/>
                  <a:pt x="50" y="26"/>
                  <a:pt x="36" y="13"/>
                </a:cubicBezTo>
                <a:cubicBezTo>
                  <a:pt x="22" y="0"/>
                  <a:pt x="7" y="13"/>
                  <a:pt x="0" y="13"/>
                </a:cubicBezTo>
              </a:path>
            </a:pathLst>
          </a:custGeom>
          <a:solidFill>
            <a:srgbClr val="FFFF66"/>
          </a:solidFill>
          <a:ln w="9525">
            <a:solidFill>
              <a:srgbClr val="000000"/>
            </a:solidFill>
            <a:round/>
            <a:headEnd/>
            <a:tailEnd/>
          </a:ln>
        </xdr:spPr>
      </xdr:sp>
      <xdr:sp macro="" textlink="">
        <xdr:nvSpPr>
          <xdr:cNvPr id="2205256" name="Line 12"/>
          <xdr:cNvSpPr>
            <a:spLocks noChangeShapeType="1"/>
          </xdr:cNvSpPr>
        </xdr:nvSpPr>
        <xdr:spPr bwMode="auto">
          <a:xfrm>
            <a:off x="3076958" y="2866494"/>
            <a:ext cx="42077" cy="20917"/>
          </a:xfrm>
          <a:prstGeom prst="line">
            <a:avLst/>
          </a:prstGeom>
          <a:noFill/>
          <a:ln w="28575">
            <a:solidFill>
              <a:srgbClr val="CC6600"/>
            </a:solidFill>
            <a:round/>
            <a:headEnd/>
            <a:tailEnd/>
          </a:ln>
          <a:extLst>
            <a:ext uri="{909E8E84-426E-40DD-AFC4-6F175D3DCCD1}">
              <a14:hiddenFill xmlns:a14="http://schemas.microsoft.com/office/drawing/2010/main">
                <a:noFill/>
              </a14:hiddenFill>
            </a:ext>
          </a:extLst>
        </xdr:spPr>
      </xdr:sp>
      <xdr:sp macro="" textlink="">
        <xdr:nvSpPr>
          <xdr:cNvPr id="2205257" name="Freeform 13"/>
          <xdr:cNvSpPr>
            <a:spLocks/>
          </xdr:cNvSpPr>
        </xdr:nvSpPr>
        <xdr:spPr bwMode="auto">
          <a:xfrm>
            <a:off x="2890059" y="2774861"/>
            <a:ext cx="39141" cy="3984"/>
          </a:xfrm>
          <a:custGeom>
            <a:avLst/>
            <a:gdLst>
              <a:gd name="T0" fmla="*/ 0 w 40"/>
              <a:gd name="T1" fmla="*/ 0 h 4"/>
              <a:gd name="T2" fmla="*/ 2147483647 w 40"/>
              <a:gd name="T3" fmla="*/ 2147483647 h 4"/>
              <a:gd name="T4" fmla="*/ 0 60000 65536"/>
              <a:gd name="T5" fmla="*/ 0 60000 65536"/>
              <a:gd name="T6" fmla="*/ 0 w 40"/>
              <a:gd name="T7" fmla="*/ 0 h 4"/>
              <a:gd name="T8" fmla="*/ 40 w 40"/>
              <a:gd name="T9" fmla="*/ 4 h 4"/>
            </a:gdLst>
            <a:ahLst/>
            <a:cxnLst>
              <a:cxn ang="T4">
                <a:pos x="T0" y="T1"/>
              </a:cxn>
              <a:cxn ang="T5">
                <a:pos x="T2" y="T3"/>
              </a:cxn>
            </a:cxnLst>
            <a:rect l="T6" t="T7" r="T8" b="T9"/>
            <a:pathLst>
              <a:path w="40" h="4">
                <a:moveTo>
                  <a:pt x="0" y="0"/>
                </a:moveTo>
                <a:lnTo>
                  <a:pt x="40" y="4"/>
                </a:lnTo>
              </a:path>
            </a:pathLst>
          </a:custGeom>
          <a:noFill/>
          <a:ln w="28575" cmpd="sng">
            <a:solidFill>
              <a:srgbClr val="CC66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05258" name="Freeform 14"/>
          <xdr:cNvSpPr>
            <a:spLocks/>
          </xdr:cNvSpPr>
        </xdr:nvSpPr>
        <xdr:spPr bwMode="auto">
          <a:xfrm>
            <a:off x="2827726" y="2196481"/>
            <a:ext cx="530942" cy="608973"/>
          </a:xfrm>
          <a:custGeom>
            <a:avLst/>
            <a:gdLst>
              <a:gd name="T0" fmla="*/ 2147483647 w 533"/>
              <a:gd name="T1" fmla="*/ 2147483647 h 582"/>
              <a:gd name="T2" fmla="*/ 2147483647 w 533"/>
              <a:gd name="T3" fmla="*/ 2147483647 h 582"/>
              <a:gd name="T4" fmla="*/ 2147483647 w 533"/>
              <a:gd name="T5" fmla="*/ 2147483647 h 582"/>
              <a:gd name="T6" fmla="*/ 2147483647 w 533"/>
              <a:gd name="T7" fmla="*/ 2147483647 h 582"/>
              <a:gd name="T8" fmla="*/ 2147483647 w 533"/>
              <a:gd name="T9" fmla="*/ 2147483647 h 582"/>
              <a:gd name="T10" fmla="*/ 2147483647 w 533"/>
              <a:gd name="T11" fmla="*/ 0 h 582"/>
              <a:gd name="T12" fmla="*/ 2147483647 w 533"/>
              <a:gd name="T13" fmla="*/ 2147483647 h 582"/>
              <a:gd name="T14" fmla="*/ 2147483647 w 533"/>
              <a:gd name="T15" fmla="*/ 2147483647 h 582"/>
              <a:gd name="T16" fmla="*/ 2147483647 w 533"/>
              <a:gd name="T17" fmla="*/ 2147483647 h 58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33" h="582">
                <a:moveTo>
                  <a:pt x="533" y="582"/>
                </a:moveTo>
                <a:lnTo>
                  <a:pt x="103" y="572"/>
                </a:lnTo>
                <a:cubicBezTo>
                  <a:pt x="33" y="541"/>
                  <a:pt x="114" y="446"/>
                  <a:pt x="111" y="396"/>
                </a:cubicBezTo>
                <a:cubicBezTo>
                  <a:pt x="108" y="346"/>
                  <a:pt x="101" y="327"/>
                  <a:pt x="83" y="272"/>
                </a:cubicBezTo>
                <a:cubicBezTo>
                  <a:pt x="65" y="217"/>
                  <a:pt x="6" y="113"/>
                  <a:pt x="3" y="68"/>
                </a:cubicBezTo>
                <a:cubicBezTo>
                  <a:pt x="0" y="23"/>
                  <a:pt x="5" y="0"/>
                  <a:pt x="63" y="0"/>
                </a:cubicBezTo>
                <a:cubicBezTo>
                  <a:pt x="121" y="0"/>
                  <a:pt x="278" y="40"/>
                  <a:pt x="351" y="68"/>
                </a:cubicBezTo>
                <a:cubicBezTo>
                  <a:pt x="424" y="96"/>
                  <a:pt x="473" y="85"/>
                  <a:pt x="503" y="171"/>
                </a:cubicBezTo>
                <a:cubicBezTo>
                  <a:pt x="533" y="257"/>
                  <a:pt x="527" y="497"/>
                  <a:pt x="533" y="582"/>
                </a:cubicBezTo>
                <a:close/>
              </a:path>
            </a:pathLst>
          </a:custGeom>
          <a:solidFill>
            <a:srgbClr val="FFFF66"/>
          </a:solidFill>
          <a:ln w="9525">
            <a:solidFill>
              <a:srgbClr val="000000"/>
            </a:solidFill>
            <a:round/>
            <a:headEnd/>
            <a:tailEnd/>
          </a:ln>
          <a:effectLst>
            <a:outerShdw dist="63500" dir="10800000" algn="ctr" rotWithShape="0">
              <a:srgbClr val="CC6600"/>
            </a:outerShdw>
          </a:effectLst>
        </xdr:spPr>
      </xdr:sp>
      <xdr:sp macro="" textlink="">
        <xdr:nvSpPr>
          <xdr:cNvPr id="2205259" name="Line 15"/>
          <xdr:cNvSpPr>
            <a:spLocks noChangeShapeType="1"/>
          </xdr:cNvSpPr>
        </xdr:nvSpPr>
        <xdr:spPr bwMode="auto">
          <a:xfrm>
            <a:off x="4175423" y="2829641"/>
            <a:ext cx="48406" cy="15935"/>
          </a:xfrm>
          <a:prstGeom prst="line">
            <a:avLst/>
          </a:prstGeom>
          <a:noFill/>
          <a:ln w="28575">
            <a:solidFill>
              <a:srgbClr val="CC6600"/>
            </a:solidFill>
            <a:round/>
            <a:headEnd/>
            <a:tailEnd/>
          </a:ln>
          <a:extLst>
            <a:ext uri="{909E8E84-426E-40DD-AFC4-6F175D3DCCD1}">
              <a14:hiddenFill xmlns:a14="http://schemas.microsoft.com/office/drawing/2010/main">
                <a:noFill/>
              </a14:hiddenFill>
            </a:ext>
          </a:extLst>
        </xdr:spPr>
      </xdr:sp>
      <xdr:sp macro="" textlink="">
        <xdr:nvSpPr>
          <xdr:cNvPr id="2205260" name="Freeform 16"/>
          <xdr:cNvSpPr>
            <a:spLocks/>
          </xdr:cNvSpPr>
        </xdr:nvSpPr>
        <xdr:spPr bwMode="auto">
          <a:xfrm>
            <a:off x="3118242" y="2834920"/>
            <a:ext cx="1111973" cy="58933"/>
          </a:xfrm>
          <a:custGeom>
            <a:avLst/>
            <a:gdLst>
              <a:gd name="T0" fmla="*/ 2147483647 w 1128"/>
              <a:gd name="T1" fmla="*/ 2147483647 h 60"/>
              <a:gd name="T2" fmla="*/ 2147483647 w 1128"/>
              <a:gd name="T3" fmla="*/ 2147483647 h 60"/>
              <a:gd name="T4" fmla="*/ 0 w 1128"/>
              <a:gd name="T5" fmla="*/ 2147483647 h 60"/>
              <a:gd name="T6" fmla="*/ 0 w 1128"/>
              <a:gd name="T7" fmla="*/ 0 h 60"/>
              <a:gd name="T8" fmla="*/ 2147483647 w 1128"/>
              <a:gd name="T9" fmla="*/ 0 h 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8" h="60">
                <a:moveTo>
                  <a:pt x="1120" y="3"/>
                </a:moveTo>
                <a:lnTo>
                  <a:pt x="1128" y="60"/>
                </a:lnTo>
                <a:lnTo>
                  <a:pt x="0" y="56"/>
                </a:lnTo>
                <a:lnTo>
                  <a:pt x="0" y="0"/>
                </a:lnTo>
                <a:lnTo>
                  <a:pt x="324" y="0"/>
                </a:lnTo>
              </a:path>
            </a:pathLst>
          </a:custGeom>
          <a:solidFill>
            <a:srgbClr val="FFCC00"/>
          </a:solidFill>
          <a:ln w="9525" cap="flat" cmpd="sng">
            <a:solidFill>
              <a:srgbClr val="000000"/>
            </a:solidFill>
            <a:prstDash val="solid"/>
            <a:round/>
            <a:headEnd type="none" w="med" len="med"/>
            <a:tailEnd type="none" w="med" len="med"/>
          </a:ln>
          <a:effectLst>
            <a:outerShdw dist="68392" dir="12108085" algn="ctr" rotWithShape="0">
              <a:srgbClr val="CC6600"/>
            </a:outerShdw>
          </a:effectLst>
        </xdr:spPr>
      </xdr:sp>
      <xdr:sp macro="" textlink="">
        <xdr:nvSpPr>
          <xdr:cNvPr id="2205261" name="Line 17"/>
          <xdr:cNvSpPr>
            <a:spLocks noChangeShapeType="1"/>
          </xdr:cNvSpPr>
        </xdr:nvSpPr>
        <xdr:spPr bwMode="auto">
          <a:xfrm>
            <a:off x="2956599" y="3684996"/>
            <a:ext cx="79262" cy="21640"/>
          </a:xfrm>
          <a:prstGeom prst="line">
            <a:avLst/>
          </a:prstGeom>
          <a:noFill/>
          <a:ln w="38100">
            <a:solidFill>
              <a:srgbClr val="CC6600"/>
            </a:solidFill>
            <a:round/>
            <a:headEnd/>
            <a:tailEnd/>
          </a:ln>
          <a:extLst>
            <a:ext uri="{909E8E84-426E-40DD-AFC4-6F175D3DCCD1}">
              <a14:hiddenFill xmlns:a14="http://schemas.microsoft.com/office/drawing/2010/main">
                <a:noFill/>
              </a14:hiddenFill>
            </a:ext>
          </a:extLst>
        </xdr:spPr>
      </xdr:sp>
      <xdr:sp macro="" textlink="">
        <xdr:nvSpPr>
          <xdr:cNvPr id="2205262" name="Line 18"/>
          <xdr:cNvSpPr>
            <a:spLocks noChangeShapeType="1"/>
          </xdr:cNvSpPr>
        </xdr:nvSpPr>
        <xdr:spPr bwMode="auto">
          <a:xfrm>
            <a:off x="4277649" y="3542676"/>
            <a:ext cx="79262" cy="13944"/>
          </a:xfrm>
          <a:prstGeom prst="line">
            <a:avLst/>
          </a:prstGeom>
          <a:noFill/>
          <a:ln w="38100">
            <a:solidFill>
              <a:srgbClr val="CC6600"/>
            </a:solidFill>
            <a:round/>
            <a:headEnd/>
            <a:tailEnd/>
          </a:ln>
          <a:extLst>
            <a:ext uri="{909E8E84-426E-40DD-AFC4-6F175D3DCCD1}">
              <a14:hiddenFill xmlns:a14="http://schemas.microsoft.com/office/drawing/2010/main">
                <a:noFill/>
              </a14:hiddenFill>
            </a:ext>
          </a:extLst>
        </xdr:spPr>
      </xdr:sp>
      <xdr:sp macro="" textlink="">
        <xdr:nvSpPr>
          <xdr:cNvPr id="2205263" name="Freeform 19"/>
          <xdr:cNvSpPr>
            <a:spLocks/>
          </xdr:cNvSpPr>
        </xdr:nvSpPr>
        <xdr:spPr bwMode="auto">
          <a:xfrm>
            <a:off x="3038099" y="3551936"/>
            <a:ext cx="1332364" cy="166976"/>
          </a:xfrm>
          <a:custGeom>
            <a:avLst/>
            <a:gdLst>
              <a:gd name="T0" fmla="*/ 2147483647 w 1352"/>
              <a:gd name="T1" fmla="*/ 2147483647 h 160"/>
              <a:gd name="T2" fmla="*/ 0 w 1352"/>
              <a:gd name="T3" fmla="*/ 2147483647 h 160"/>
              <a:gd name="T4" fmla="*/ 2147483647 w 1352"/>
              <a:gd name="T5" fmla="*/ 2147483647 h 160"/>
              <a:gd name="T6" fmla="*/ 2147483647 w 1352"/>
              <a:gd name="T7" fmla="*/ 2147483647 h 160"/>
              <a:gd name="T8" fmla="*/ 2147483647 w 1352"/>
              <a:gd name="T9" fmla="*/ 2147483647 h 160"/>
              <a:gd name="T10" fmla="*/ 2147483647 w 1352"/>
              <a:gd name="T11" fmla="*/ 0 h 160"/>
              <a:gd name="T12" fmla="*/ 2147483647 w 1352"/>
              <a:gd name="T13" fmla="*/ 2147483647 h 160"/>
              <a:gd name="T14" fmla="*/ 2147483647 w 1352"/>
              <a:gd name="T15" fmla="*/ 2147483647 h 160"/>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352" h="160">
                <a:moveTo>
                  <a:pt x="16" y="44"/>
                </a:moveTo>
                <a:lnTo>
                  <a:pt x="0" y="156"/>
                </a:lnTo>
                <a:lnTo>
                  <a:pt x="96" y="160"/>
                </a:lnTo>
                <a:lnTo>
                  <a:pt x="1080" y="100"/>
                </a:lnTo>
                <a:lnTo>
                  <a:pt x="1348" y="72"/>
                </a:lnTo>
                <a:lnTo>
                  <a:pt x="1352" y="0"/>
                </a:lnTo>
                <a:lnTo>
                  <a:pt x="124" y="60"/>
                </a:lnTo>
                <a:lnTo>
                  <a:pt x="16" y="44"/>
                </a:lnTo>
                <a:close/>
              </a:path>
            </a:pathLst>
          </a:custGeom>
          <a:solidFill>
            <a:srgbClr val="FFCC00"/>
          </a:solidFill>
          <a:ln w="9525" cap="flat" cmpd="sng">
            <a:solidFill>
              <a:srgbClr val="000000"/>
            </a:solidFill>
            <a:prstDash val="solid"/>
            <a:round/>
            <a:headEnd type="none" w="med" len="med"/>
            <a:tailEnd type="none" w="med" len="med"/>
          </a:ln>
          <a:effectLst>
            <a:outerShdw dist="144802" dir="11715307" algn="ctr" rotWithShape="0">
              <a:srgbClr val="CC6600"/>
            </a:outerShdw>
          </a:effectLst>
        </xdr:spPr>
      </xdr:sp>
      <xdr:sp macro="" textlink="">
        <xdr:nvSpPr>
          <xdr:cNvPr id="2205264" name="Line 20"/>
          <xdr:cNvSpPr>
            <a:spLocks noChangeShapeType="1"/>
          </xdr:cNvSpPr>
        </xdr:nvSpPr>
        <xdr:spPr bwMode="auto">
          <a:xfrm>
            <a:off x="3252116" y="4203911"/>
            <a:ext cx="41098" cy="16657"/>
          </a:xfrm>
          <a:prstGeom prst="line">
            <a:avLst/>
          </a:prstGeom>
          <a:noFill/>
          <a:ln w="28575">
            <a:solidFill>
              <a:srgbClr val="3333CC"/>
            </a:solidFill>
            <a:round/>
            <a:headEnd/>
            <a:tailEnd/>
          </a:ln>
          <a:extLst>
            <a:ext uri="{909E8E84-426E-40DD-AFC4-6F175D3DCCD1}">
              <a14:hiddenFill xmlns:a14="http://schemas.microsoft.com/office/drawing/2010/main">
                <a:noFill/>
              </a14:hiddenFill>
            </a:ext>
          </a:extLst>
        </xdr:spPr>
      </xdr:sp>
      <xdr:sp macro="" textlink="">
        <xdr:nvSpPr>
          <xdr:cNvPr id="278" name="Oval 21"/>
          <xdr:cNvSpPr>
            <a:spLocks noChangeArrowheads="1"/>
          </xdr:cNvSpPr>
        </xdr:nvSpPr>
        <xdr:spPr bwMode="auto">
          <a:xfrm>
            <a:off x="2988011" y="2304524"/>
            <a:ext cx="110196" cy="147332"/>
          </a:xfrm>
          <a:prstGeom prst="ellipse">
            <a:avLst/>
          </a:prstGeom>
          <a:solidFill>
            <a:srgbClr val="FF0000"/>
          </a:solidFill>
          <a:ln w="9525">
            <a:solidFill>
              <a:schemeClr val="tx1"/>
            </a:solidFill>
            <a:round/>
            <a:headEnd/>
            <a:tailEnd/>
          </a:ln>
          <a:effectLst>
            <a:outerShdw dist="25400" dir="10800000" algn="ctr" rotWithShape="0">
              <a:srgbClr val="CC3300"/>
            </a:outerShdw>
          </a:effectLst>
        </xdr:spPr>
        <xdr:txBody>
          <a:bodyPr wrap="square" anchor="ctr"/>
          <a:lstStyle/>
          <a:p>
            <a:endParaRPr lang="fr-CH"/>
          </a:p>
        </xdr:txBody>
      </xdr:sp>
      <xdr:sp macro="" textlink="">
        <xdr:nvSpPr>
          <xdr:cNvPr id="2205266" name="Freeform 22"/>
          <xdr:cNvSpPr>
            <a:spLocks/>
          </xdr:cNvSpPr>
        </xdr:nvSpPr>
        <xdr:spPr bwMode="auto">
          <a:xfrm>
            <a:off x="3035860" y="2359295"/>
            <a:ext cx="305303" cy="785588"/>
          </a:xfrm>
          <a:custGeom>
            <a:avLst/>
            <a:gdLst>
              <a:gd name="T0" fmla="*/ 0 w 312"/>
              <a:gd name="T1" fmla="*/ 2147483647 h 769"/>
              <a:gd name="T2" fmla="*/ 2147483647 w 312"/>
              <a:gd name="T3" fmla="*/ 2147483647 h 769"/>
              <a:gd name="T4" fmla="*/ 2147483647 w 312"/>
              <a:gd name="T5" fmla="*/ 2147483647 h 769"/>
              <a:gd name="T6" fmla="*/ 2147483647 w 312"/>
              <a:gd name="T7" fmla="*/ 2147483647 h 769"/>
              <a:gd name="T8" fmla="*/ 2147483647 w 312"/>
              <a:gd name="T9" fmla="*/ 2147483647 h 769"/>
              <a:gd name="T10" fmla="*/ 2147483647 w 312"/>
              <a:gd name="T11" fmla="*/ 2147483647 h 769"/>
              <a:gd name="T12" fmla="*/ 0 60000 65536"/>
              <a:gd name="T13" fmla="*/ 0 60000 65536"/>
              <a:gd name="T14" fmla="*/ 0 60000 65536"/>
              <a:gd name="T15" fmla="*/ 0 60000 65536"/>
              <a:gd name="T16" fmla="*/ 0 60000 65536"/>
              <a:gd name="T17" fmla="*/ 0 60000 65536"/>
              <a:gd name="T18" fmla="*/ 0 w 312"/>
              <a:gd name="T19" fmla="*/ 0 h 769"/>
              <a:gd name="T20" fmla="*/ 312 w 312"/>
              <a:gd name="T21" fmla="*/ 769 h 769"/>
            </a:gdLst>
            <a:ahLst/>
            <a:cxnLst>
              <a:cxn ang="T12">
                <a:pos x="T0" y="T1"/>
              </a:cxn>
              <a:cxn ang="T13">
                <a:pos x="T2" y="T3"/>
              </a:cxn>
              <a:cxn ang="T14">
                <a:pos x="T4" y="T5"/>
              </a:cxn>
              <a:cxn ang="T15">
                <a:pos x="T6" y="T7"/>
              </a:cxn>
              <a:cxn ang="T16">
                <a:pos x="T8" y="T9"/>
              </a:cxn>
              <a:cxn ang="T17">
                <a:pos x="T10" y="T11"/>
              </a:cxn>
            </a:cxnLst>
            <a:rect l="T18" t="T19" r="T20" b="T21"/>
            <a:pathLst>
              <a:path w="312" h="769">
                <a:moveTo>
                  <a:pt x="0" y="13"/>
                </a:moveTo>
                <a:cubicBezTo>
                  <a:pt x="39" y="16"/>
                  <a:pt x="185" y="0"/>
                  <a:pt x="236" y="29"/>
                </a:cubicBezTo>
                <a:cubicBezTo>
                  <a:pt x="287" y="58"/>
                  <a:pt x="312" y="124"/>
                  <a:pt x="308" y="189"/>
                </a:cubicBezTo>
                <a:cubicBezTo>
                  <a:pt x="304" y="254"/>
                  <a:pt x="248" y="354"/>
                  <a:pt x="212" y="421"/>
                </a:cubicBezTo>
                <a:cubicBezTo>
                  <a:pt x="176" y="488"/>
                  <a:pt x="117" y="531"/>
                  <a:pt x="92" y="589"/>
                </a:cubicBezTo>
                <a:lnTo>
                  <a:pt x="60" y="769"/>
                </a:lnTo>
              </a:path>
            </a:pathLst>
          </a:custGeom>
          <a:noFill/>
          <a:ln w="76200" cmpd="sng">
            <a:solidFill>
              <a:srgbClr val="FF66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05267" name="Line 23"/>
          <xdr:cNvSpPr>
            <a:spLocks noChangeShapeType="1"/>
          </xdr:cNvSpPr>
        </xdr:nvSpPr>
        <xdr:spPr bwMode="auto">
          <a:xfrm flipV="1">
            <a:off x="3352884" y="2431414"/>
            <a:ext cx="285729" cy="68907"/>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2205268" name="Line 24"/>
          <xdr:cNvSpPr>
            <a:spLocks noChangeShapeType="1"/>
          </xdr:cNvSpPr>
        </xdr:nvSpPr>
        <xdr:spPr bwMode="auto">
          <a:xfrm flipV="1">
            <a:off x="3137608" y="2508289"/>
            <a:ext cx="172221" cy="4183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05269" name="Line 25"/>
          <xdr:cNvSpPr>
            <a:spLocks noChangeShapeType="1"/>
          </xdr:cNvSpPr>
        </xdr:nvSpPr>
        <xdr:spPr bwMode="auto">
          <a:xfrm flipH="1">
            <a:off x="2037742" y="3872974"/>
            <a:ext cx="3284886" cy="559366"/>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270" name="Line 26"/>
          <xdr:cNvSpPr>
            <a:spLocks noChangeShapeType="1"/>
          </xdr:cNvSpPr>
        </xdr:nvSpPr>
        <xdr:spPr bwMode="auto">
          <a:xfrm flipH="1">
            <a:off x="2632688" y="3723525"/>
            <a:ext cx="629194" cy="6718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5271" name="Line 27"/>
          <xdr:cNvSpPr>
            <a:spLocks noChangeShapeType="1"/>
          </xdr:cNvSpPr>
        </xdr:nvSpPr>
        <xdr:spPr bwMode="auto">
          <a:xfrm>
            <a:off x="2690421" y="3796689"/>
            <a:ext cx="0" cy="48245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272" name="Line 29"/>
          <xdr:cNvSpPr>
            <a:spLocks noChangeShapeType="1"/>
          </xdr:cNvSpPr>
        </xdr:nvSpPr>
        <xdr:spPr bwMode="auto">
          <a:xfrm flipH="1" flipV="1">
            <a:off x="3443887" y="3355618"/>
            <a:ext cx="27399" cy="189009"/>
          </a:xfrm>
          <a:prstGeom prst="line">
            <a:avLst/>
          </a:prstGeom>
          <a:noFill/>
          <a:ln w="9525">
            <a:solidFill>
              <a:srgbClr val="000000"/>
            </a:solidFill>
            <a:round/>
            <a:headEnd type="triangle" w="med" len="med"/>
            <a:tailEnd/>
          </a:ln>
          <a:extLst>
            <a:ext uri="{909E8E84-426E-40DD-AFC4-6F175D3DCCD1}">
              <a14:hiddenFill xmlns:a14="http://schemas.microsoft.com/office/drawing/2010/main">
                <a:noFill/>
              </a14:hiddenFill>
            </a:ext>
          </a:extLst>
        </xdr:spPr>
      </xdr:sp>
      <xdr:sp macro="" textlink="">
        <xdr:nvSpPr>
          <xdr:cNvPr id="286" name="Text Box 30"/>
          <xdr:cNvSpPr txBox="1">
            <a:spLocks noChangeArrowheads="1"/>
          </xdr:cNvSpPr>
        </xdr:nvSpPr>
        <xdr:spPr bwMode="auto">
          <a:xfrm>
            <a:off x="3108224" y="3011718"/>
            <a:ext cx="931653" cy="304486"/>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de-CH" sz="800"/>
              <a:t>Fussstütze obligatorisch</a:t>
            </a:r>
          </a:p>
        </xdr:txBody>
      </xdr:sp>
      <xdr:sp macro="" textlink="">
        <xdr:nvSpPr>
          <xdr:cNvPr id="2205274" name="Line 31"/>
          <xdr:cNvSpPr>
            <a:spLocks noChangeShapeType="1"/>
          </xdr:cNvSpPr>
        </xdr:nvSpPr>
        <xdr:spPr bwMode="auto">
          <a:xfrm flipV="1">
            <a:off x="2973216" y="3541592"/>
            <a:ext cx="1316149" cy="41880"/>
          </a:xfrm>
          <a:prstGeom prst="line">
            <a:avLst/>
          </a:prstGeom>
          <a:noFill/>
          <a:ln w="38100">
            <a:solidFill>
              <a:srgbClr val="CC6600"/>
            </a:solidFill>
            <a:round/>
            <a:headEnd/>
            <a:tailEnd/>
          </a:ln>
          <a:extLst>
            <a:ext uri="{909E8E84-426E-40DD-AFC4-6F175D3DCCD1}">
              <a14:hiddenFill xmlns:a14="http://schemas.microsoft.com/office/drawing/2010/main">
                <a:noFill/>
              </a14:hiddenFill>
            </a:ext>
          </a:extLst>
        </xdr:spPr>
      </xdr:sp>
      <xdr:sp macro="" textlink="">
        <xdr:nvSpPr>
          <xdr:cNvPr id="2205275" name="Line 32"/>
          <xdr:cNvSpPr>
            <a:spLocks noChangeShapeType="1"/>
          </xdr:cNvSpPr>
        </xdr:nvSpPr>
        <xdr:spPr bwMode="auto">
          <a:xfrm flipV="1">
            <a:off x="3875354" y="2530201"/>
            <a:ext cx="894655" cy="113006"/>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276" name="Line 33"/>
          <xdr:cNvSpPr>
            <a:spLocks noChangeShapeType="1"/>
          </xdr:cNvSpPr>
        </xdr:nvSpPr>
        <xdr:spPr bwMode="auto">
          <a:xfrm>
            <a:off x="4767072" y="2534185"/>
            <a:ext cx="0" cy="142646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0" name="Text Box 36"/>
          <xdr:cNvSpPr txBox="1">
            <a:spLocks noChangeArrowheads="1"/>
          </xdr:cNvSpPr>
        </xdr:nvSpPr>
        <xdr:spPr bwMode="auto">
          <a:xfrm rot="16200000">
            <a:off x="4095814" y="3142557"/>
            <a:ext cx="1090258" cy="180320"/>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a:t> H</a:t>
            </a:r>
            <a:r>
              <a:rPr lang="fr-CH" sz="800" baseline="-25000"/>
              <a:t> max</a:t>
            </a:r>
            <a:r>
              <a:rPr lang="fr-CH" sz="800"/>
              <a:t> = 100 cm</a:t>
            </a:r>
            <a:endParaRPr lang="de-CH" sz="800"/>
          </a:p>
        </xdr:txBody>
      </xdr:sp>
      <xdr:sp macro="" textlink="">
        <xdr:nvSpPr>
          <xdr:cNvPr id="2205278" name="Freeform 37"/>
          <xdr:cNvSpPr>
            <a:spLocks/>
          </xdr:cNvSpPr>
        </xdr:nvSpPr>
        <xdr:spPr bwMode="auto">
          <a:xfrm rot="477447">
            <a:off x="2579848" y="2065703"/>
            <a:ext cx="1908072" cy="1673757"/>
          </a:xfrm>
          <a:custGeom>
            <a:avLst/>
            <a:gdLst>
              <a:gd name="T0" fmla="*/ 2147483647 w 1956"/>
              <a:gd name="T1" fmla="*/ 2147483647 h 1640"/>
              <a:gd name="T2" fmla="*/ 2147483647 w 1956"/>
              <a:gd name="T3" fmla="*/ 2147483647 h 1640"/>
              <a:gd name="T4" fmla="*/ 2147483647 w 1956"/>
              <a:gd name="T5" fmla="*/ 2147483647 h 1640"/>
              <a:gd name="T6" fmla="*/ 2147483647 w 1956"/>
              <a:gd name="T7" fmla="*/ 2147483647 h 1640"/>
              <a:gd name="T8" fmla="*/ 2147483647 w 1956"/>
              <a:gd name="T9" fmla="*/ 2147483647 h 1640"/>
              <a:gd name="T10" fmla="*/ 2147483647 w 1956"/>
              <a:gd name="T11" fmla="*/ 2147483647 h 1640"/>
              <a:gd name="T12" fmla="*/ 2147483647 w 1956"/>
              <a:gd name="T13" fmla="*/ 2147483647 h 1640"/>
              <a:gd name="T14" fmla="*/ 2147483647 w 1956"/>
              <a:gd name="T15" fmla="*/ 2147483647 h 1640"/>
              <a:gd name="T16" fmla="*/ 2147483647 w 1956"/>
              <a:gd name="T17" fmla="*/ 2147483647 h 1640"/>
              <a:gd name="T18" fmla="*/ 2147483647 w 1956"/>
              <a:gd name="T19" fmla="*/ 2147483647 h 1640"/>
              <a:gd name="T20" fmla="*/ 2147483647 w 1956"/>
              <a:gd name="T21" fmla="*/ 2147483647 h 1640"/>
              <a:gd name="T22" fmla="*/ 2147483647 w 1956"/>
              <a:gd name="T23" fmla="*/ 2147483647 h 1640"/>
              <a:gd name="T24" fmla="*/ 2147483647 w 1956"/>
              <a:gd name="T25" fmla="*/ 2147483647 h 1640"/>
              <a:gd name="T26" fmla="*/ 2147483647 w 1956"/>
              <a:gd name="T27" fmla="*/ 2147483647 h 1640"/>
              <a:gd name="T28" fmla="*/ 2147483647 w 1956"/>
              <a:gd name="T29" fmla="*/ 2147483647 h 1640"/>
              <a:gd name="T30" fmla="*/ 2147483647 w 1956"/>
              <a:gd name="T31" fmla="*/ 2147483647 h 1640"/>
              <a:gd name="T32" fmla="*/ 2147483647 w 1956"/>
              <a:gd name="T33" fmla="*/ 2147483647 h 1640"/>
              <a:gd name="T34" fmla="*/ 2147483647 w 1956"/>
              <a:gd name="T35" fmla="*/ 2147483647 h 1640"/>
              <a:gd name="T36" fmla="*/ 2147483647 w 1956"/>
              <a:gd name="T37" fmla="*/ 2147483647 h 1640"/>
              <a:gd name="T38" fmla="*/ 2147483647 w 1956"/>
              <a:gd name="T39" fmla="*/ 2147483647 h 1640"/>
              <a:gd name="T40" fmla="*/ 2147483647 w 1956"/>
              <a:gd name="T41" fmla="*/ 2147483647 h 1640"/>
              <a:gd name="T42" fmla="*/ 2147483647 w 1956"/>
              <a:gd name="T43" fmla="*/ 2147483647 h 1640"/>
              <a:gd name="T44" fmla="*/ 2147483647 w 1956"/>
              <a:gd name="T45" fmla="*/ 2147483647 h 1640"/>
              <a:gd name="T46" fmla="*/ 2147483647 w 1956"/>
              <a:gd name="T47" fmla="*/ 2147483647 h 1640"/>
              <a:gd name="T48" fmla="*/ 2147483647 w 1956"/>
              <a:gd name="T49" fmla="*/ 2147483647 h 1640"/>
              <a:gd name="T50" fmla="*/ 2147483647 w 1956"/>
              <a:gd name="T51" fmla="*/ 2147483647 h 1640"/>
              <a:gd name="T52" fmla="*/ 2147483647 w 1956"/>
              <a:gd name="T53" fmla="*/ 2147483647 h 1640"/>
              <a:gd name="T54" fmla="*/ 2147483647 w 1956"/>
              <a:gd name="T55" fmla="*/ 2147483647 h 1640"/>
              <a:gd name="T56" fmla="*/ 2147483647 w 1956"/>
              <a:gd name="T57" fmla="*/ 2147483647 h 1640"/>
              <a:gd name="T58" fmla="*/ 2147483647 w 1956"/>
              <a:gd name="T59" fmla="*/ 2147483647 h 1640"/>
              <a:gd name="T60" fmla="*/ 2147483647 w 1956"/>
              <a:gd name="T61" fmla="*/ 2147483647 h 1640"/>
              <a:gd name="T62" fmla="*/ 2147483647 w 1956"/>
              <a:gd name="T63" fmla="*/ 2147483647 h 1640"/>
              <a:gd name="T64" fmla="*/ 2147483647 w 1956"/>
              <a:gd name="T65" fmla="*/ 2147483647 h 1640"/>
              <a:gd name="T66" fmla="*/ 2147483647 w 1956"/>
              <a:gd name="T67" fmla="*/ 2147483647 h 1640"/>
              <a:gd name="T68" fmla="*/ 2147483647 w 1956"/>
              <a:gd name="T69" fmla="*/ 2147483647 h 1640"/>
              <a:gd name="T70" fmla="*/ 2147483647 w 1956"/>
              <a:gd name="T71" fmla="*/ 2147483647 h 1640"/>
              <a:gd name="T72" fmla="*/ 2147483647 w 1956"/>
              <a:gd name="T73" fmla="*/ 2147483647 h 1640"/>
              <a:gd name="T74" fmla="*/ 2147483647 w 1956"/>
              <a:gd name="T75" fmla="*/ 2147483647 h 1640"/>
              <a:gd name="T76" fmla="*/ 2147483647 w 1956"/>
              <a:gd name="T77" fmla="*/ 2147483647 h 1640"/>
              <a:gd name="T78" fmla="*/ 2147483647 w 1956"/>
              <a:gd name="T79" fmla="*/ 2147483647 h 1640"/>
              <a:gd name="T80" fmla="*/ 2147483647 w 1956"/>
              <a:gd name="T81" fmla="*/ 2147483647 h 1640"/>
              <a:gd name="T82" fmla="*/ 2147483647 w 1956"/>
              <a:gd name="T83" fmla="*/ 2147483647 h 1640"/>
              <a:gd name="T84" fmla="*/ 2147483647 w 1956"/>
              <a:gd name="T85" fmla="*/ 2147483647 h 1640"/>
              <a:gd name="T86" fmla="*/ 2147483647 w 1956"/>
              <a:gd name="T87" fmla="*/ 2147483647 h 1640"/>
              <a:gd name="T88" fmla="*/ 2147483647 w 1956"/>
              <a:gd name="T89" fmla="*/ 2147483647 h 1640"/>
              <a:gd name="T90" fmla="*/ 2147483647 w 1956"/>
              <a:gd name="T91" fmla="*/ 2147483647 h 1640"/>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956"/>
              <a:gd name="T139" fmla="*/ 0 h 1640"/>
              <a:gd name="T140" fmla="*/ 1956 w 1956"/>
              <a:gd name="T141" fmla="*/ 1640 h 1640"/>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956" h="1640">
                <a:moveTo>
                  <a:pt x="894" y="1568"/>
                </a:moveTo>
                <a:lnTo>
                  <a:pt x="678" y="1580"/>
                </a:lnTo>
                <a:lnTo>
                  <a:pt x="564" y="1556"/>
                </a:lnTo>
                <a:lnTo>
                  <a:pt x="420" y="1520"/>
                </a:lnTo>
                <a:lnTo>
                  <a:pt x="336" y="1496"/>
                </a:lnTo>
                <a:lnTo>
                  <a:pt x="474" y="854"/>
                </a:lnTo>
                <a:lnTo>
                  <a:pt x="432" y="854"/>
                </a:lnTo>
                <a:cubicBezTo>
                  <a:pt x="418" y="863"/>
                  <a:pt x="401" y="883"/>
                  <a:pt x="390" y="908"/>
                </a:cubicBezTo>
                <a:cubicBezTo>
                  <a:pt x="379" y="933"/>
                  <a:pt x="377" y="983"/>
                  <a:pt x="366" y="1004"/>
                </a:cubicBezTo>
                <a:cubicBezTo>
                  <a:pt x="355" y="1025"/>
                  <a:pt x="338" y="1030"/>
                  <a:pt x="324" y="1034"/>
                </a:cubicBezTo>
                <a:lnTo>
                  <a:pt x="282" y="1028"/>
                </a:lnTo>
                <a:lnTo>
                  <a:pt x="276" y="980"/>
                </a:lnTo>
                <a:cubicBezTo>
                  <a:pt x="266" y="966"/>
                  <a:pt x="244" y="940"/>
                  <a:pt x="222" y="946"/>
                </a:cubicBezTo>
                <a:cubicBezTo>
                  <a:pt x="200" y="952"/>
                  <a:pt x="175" y="1012"/>
                  <a:pt x="143" y="1015"/>
                </a:cubicBezTo>
                <a:cubicBezTo>
                  <a:pt x="111" y="1018"/>
                  <a:pt x="49" y="1023"/>
                  <a:pt x="30" y="962"/>
                </a:cubicBezTo>
                <a:cubicBezTo>
                  <a:pt x="11" y="901"/>
                  <a:pt x="34" y="733"/>
                  <a:pt x="30" y="650"/>
                </a:cubicBezTo>
                <a:cubicBezTo>
                  <a:pt x="26" y="567"/>
                  <a:pt x="0" y="523"/>
                  <a:pt x="6" y="464"/>
                </a:cubicBezTo>
                <a:cubicBezTo>
                  <a:pt x="12" y="405"/>
                  <a:pt x="39" y="336"/>
                  <a:pt x="66" y="296"/>
                </a:cubicBezTo>
                <a:lnTo>
                  <a:pt x="168" y="224"/>
                </a:lnTo>
                <a:cubicBezTo>
                  <a:pt x="188" y="180"/>
                  <a:pt x="160" y="64"/>
                  <a:pt x="186" y="32"/>
                </a:cubicBezTo>
                <a:cubicBezTo>
                  <a:pt x="212" y="0"/>
                  <a:pt x="275" y="22"/>
                  <a:pt x="324" y="32"/>
                </a:cubicBezTo>
                <a:cubicBezTo>
                  <a:pt x="373" y="42"/>
                  <a:pt x="430" y="77"/>
                  <a:pt x="480" y="92"/>
                </a:cubicBezTo>
                <a:cubicBezTo>
                  <a:pt x="530" y="107"/>
                  <a:pt x="579" y="111"/>
                  <a:pt x="624" y="122"/>
                </a:cubicBezTo>
                <a:cubicBezTo>
                  <a:pt x="669" y="133"/>
                  <a:pt x="723" y="149"/>
                  <a:pt x="750" y="158"/>
                </a:cubicBezTo>
                <a:lnTo>
                  <a:pt x="786" y="176"/>
                </a:lnTo>
                <a:cubicBezTo>
                  <a:pt x="815" y="191"/>
                  <a:pt x="897" y="213"/>
                  <a:pt x="924" y="248"/>
                </a:cubicBezTo>
                <a:cubicBezTo>
                  <a:pt x="951" y="283"/>
                  <a:pt x="942" y="342"/>
                  <a:pt x="948" y="386"/>
                </a:cubicBezTo>
                <a:cubicBezTo>
                  <a:pt x="954" y="430"/>
                  <a:pt x="957" y="474"/>
                  <a:pt x="960" y="512"/>
                </a:cubicBezTo>
                <a:cubicBezTo>
                  <a:pt x="963" y="550"/>
                  <a:pt x="961" y="579"/>
                  <a:pt x="966" y="614"/>
                </a:cubicBezTo>
                <a:cubicBezTo>
                  <a:pt x="971" y="649"/>
                  <a:pt x="966" y="702"/>
                  <a:pt x="990" y="722"/>
                </a:cubicBezTo>
                <a:cubicBezTo>
                  <a:pt x="1014" y="742"/>
                  <a:pt x="982" y="733"/>
                  <a:pt x="1110" y="734"/>
                </a:cubicBezTo>
                <a:lnTo>
                  <a:pt x="1758" y="728"/>
                </a:lnTo>
                <a:lnTo>
                  <a:pt x="1818" y="728"/>
                </a:lnTo>
                <a:cubicBezTo>
                  <a:pt x="1838" y="731"/>
                  <a:pt x="1858" y="725"/>
                  <a:pt x="1878" y="746"/>
                </a:cubicBezTo>
                <a:cubicBezTo>
                  <a:pt x="1898" y="767"/>
                  <a:pt x="1927" y="803"/>
                  <a:pt x="1938" y="854"/>
                </a:cubicBezTo>
                <a:cubicBezTo>
                  <a:pt x="1949" y="905"/>
                  <a:pt x="1947" y="1012"/>
                  <a:pt x="1944" y="1052"/>
                </a:cubicBezTo>
                <a:lnTo>
                  <a:pt x="1920" y="1094"/>
                </a:lnTo>
                <a:lnTo>
                  <a:pt x="1878" y="1148"/>
                </a:lnTo>
                <a:cubicBezTo>
                  <a:pt x="1872" y="1171"/>
                  <a:pt x="1879" y="1191"/>
                  <a:pt x="1884" y="1232"/>
                </a:cubicBezTo>
                <a:lnTo>
                  <a:pt x="1908" y="1396"/>
                </a:lnTo>
                <a:lnTo>
                  <a:pt x="1956" y="1406"/>
                </a:lnTo>
                <a:lnTo>
                  <a:pt x="1956" y="1474"/>
                </a:lnTo>
                <a:lnTo>
                  <a:pt x="1712" y="1499"/>
                </a:lnTo>
                <a:lnTo>
                  <a:pt x="1644" y="1598"/>
                </a:lnTo>
                <a:lnTo>
                  <a:pt x="1002" y="1640"/>
                </a:lnTo>
                <a:lnTo>
                  <a:pt x="894" y="1568"/>
                </a:lnTo>
                <a:close/>
              </a:path>
            </a:pathLst>
          </a:custGeom>
          <a:noFill/>
          <a:ln w="28575" cap="rnd" cmpd="sng">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sp macro="" textlink="">
        <xdr:nvSpPr>
          <xdr:cNvPr id="292" name="Text Box 38"/>
          <xdr:cNvSpPr txBox="1">
            <a:spLocks noChangeArrowheads="1"/>
          </xdr:cNvSpPr>
        </xdr:nvSpPr>
        <xdr:spPr bwMode="auto">
          <a:xfrm>
            <a:off x="3599095" y="2294702"/>
            <a:ext cx="991760" cy="235731"/>
          </a:xfrm>
          <a:prstGeom prst="rect">
            <a:avLst/>
          </a:prstGeom>
          <a:solidFill>
            <a:schemeClr val="bg1"/>
          </a:solidFill>
          <a:ln w="9525">
            <a:noFill/>
            <a:miter lim="800000"/>
            <a:headEnd/>
            <a:tailEnd/>
          </a:ln>
          <a:effectLst/>
        </xdr:spPr>
        <xdr:txBody>
          <a:bodyPr wrap="square" lIns="18000" tIns="0" rIns="18000" bIns="0">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r>
              <a:rPr lang="de-CH" sz="800">
                <a:latin typeface="Arial"/>
                <a:cs typeface="Arial"/>
                <a:sym typeface="Arial Narrow Special G1" pitchFamily="34" charset="2"/>
              </a:rPr>
              <a:t>Ø</a:t>
            </a:r>
            <a:r>
              <a:rPr lang="fr-CH" sz="800">
                <a:sym typeface="Arial Narrow Special G1" pitchFamily="34" charset="2"/>
              </a:rPr>
              <a:t> = 1.6 - 3 cm</a:t>
            </a:r>
            <a:endParaRPr lang="de-CH" sz="800">
              <a:sym typeface="Arial Narrow Special G1" pitchFamily="34" charset="2"/>
            </a:endParaRPr>
          </a:p>
        </xdr:txBody>
      </xdr:sp>
      <xdr:sp macro="" textlink="">
        <xdr:nvSpPr>
          <xdr:cNvPr id="293" name="Text Box 39"/>
          <xdr:cNvSpPr txBox="1">
            <a:spLocks noChangeArrowheads="1"/>
          </xdr:cNvSpPr>
        </xdr:nvSpPr>
        <xdr:spPr bwMode="auto">
          <a:xfrm rot="1308343">
            <a:off x="1655647" y="1842884"/>
            <a:ext cx="721280" cy="225909"/>
          </a:xfrm>
          <a:prstGeom prst="rect">
            <a:avLst/>
          </a:prstGeom>
          <a:noFill/>
          <a:ln w="9525">
            <a:noFill/>
            <a:miter lim="800000"/>
            <a:headEnd/>
            <a:tailEnd/>
          </a:ln>
          <a:effectLst/>
        </xdr:spPr>
        <xdr:txBody>
          <a:bodyPr wrap="square" lIns="0" tIns="0" rIns="0" bIns="0">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r>
              <a:rPr lang="fr-CH" sz="800"/>
              <a:t>R</a:t>
            </a:r>
            <a:r>
              <a:rPr lang="fr-CH" sz="800" baseline="-25000"/>
              <a:t>min</a:t>
            </a:r>
            <a:r>
              <a:rPr lang="fr-CH" sz="800"/>
              <a:t>= 2 cm</a:t>
            </a:r>
            <a:endParaRPr lang="de-CH" sz="800"/>
          </a:p>
        </xdr:txBody>
      </xdr:sp>
      <xdr:sp macro="" textlink="">
        <xdr:nvSpPr>
          <xdr:cNvPr id="2205281" name="Line 40"/>
          <xdr:cNvSpPr>
            <a:spLocks noChangeShapeType="1"/>
          </xdr:cNvSpPr>
        </xdr:nvSpPr>
        <xdr:spPr bwMode="auto">
          <a:xfrm flipH="1">
            <a:off x="2046549" y="2899330"/>
            <a:ext cx="562653" cy="111443"/>
          </a:xfrm>
          <a:prstGeom prst="line">
            <a:avLst/>
          </a:prstGeom>
          <a:noFill/>
          <a:ln w="2857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282" name="Line 41"/>
          <xdr:cNvSpPr>
            <a:spLocks noChangeShapeType="1"/>
          </xdr:cNvSpPr>
        </xdr:nvSpPr>
        <xdr:spPr bwMode="auto">
          <a:xfrm>
            <a:off x="2027958" y="2678788"/>
            <a:ext cx="0" cy="1742596"/>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283" name="Line 42"/>
          <xdr:cNvSpPr>
            <a:spLocks noChangeShapeType="1"/>
          </xdr:cNvSpPr>
        </xdr:nvSpPr>
        <xdr:spPr bwMode="auto">
          <a:xfrm flipH="1">
            <a:off x="1822466" y="3004797"/>
            <a:ext cx="215276" cy="3757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5284" name="Line 45"/>
          <xdr:cNvSpPr>
            <a:spLocks noChangeShapeType="1"/>
          </xdr:cNvSpPr>
        </xdr:nvSpPr>
        <xdr:spPr bwMode="auto">
          <a:xfrm>
            <a:off x="4465939" y="3011770"/>
            <a:ext cx="0" cy="1006224"/>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285" name="Line 46"/>
          <xdr:cNvSpPr>
            <a:spLocks noChangeShapeType="1"/>
          </xdr:cNvSpPr>
        </xdr:nvSpPr>
        <xdr:spPr bwMode="auto">
          <a:xfrm flipH="1">
            <a:off x="1031818" y="4421383"/>
            <a:ext cx="971678" cy="17889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5286" name="Line 48"/>
          <xdr:cNvSpPr>
            <a:spLocks noChangeShapeType="1"/>
          </xdr:cNvSpPr>
        </xdr:nvSpPr>
        <xdr:spPr bwMode="auto">
          <a:xfrm>
            <a:off x="3359321" y="4393950"/>
            <a:ext cx="560187" cy="70821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00" name="Text Box 49"/>
          <xdr:cNvSpPr txBox="1">
            <a:spLocks noChangeArrowheads="1"/>
          </xdr:cNvSpPr>
        </xdr:nvSpPr>
        <xdr:spPr bwMode="auto">
          <a:xfrm rot="20997335">
            <a:off x="984456" y="4249308"/>
            <a:ext cx="881564" cy="147332"/>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r>
              <a:rPr lang="fr-CH" sz="800"/>
              <a:t>mind. 100 cm</a:t>
            </a:r>
          </a:p>
          <a:p>
            <a:pPr algn="ctr"/>
            <a:r>
              <a:rPr lang="fr-CH" sz="800"/>
              <a:t>SN EN-1176-6</a:t>
            </a:r>
            <a:endParaRPr lang="de-CH" sz="800"/>
          </a:p>
        </xdr:txBody>
      </xdr:sp>
      <xdr:sp macro="" textlink="">
        <xdr:nvSpPr>
          <xdr:cNvPr id="302" name="Text Box 54"/>
          <xdr:cNvSpPr txBox="1">
            <a:spLocks noChangeArrowheads="1"/>
          </xdr:cNvSpPr>
        </xdr:nvSpPr>
        <xdr:spPr bwMode="auto">
          <a:xfrm>
            <a:off x="4550783" y="4416284"/>
            <a:ext cx="1031831" cy="245554"/>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r>
              <a:rPr lang="fr-CH" sz="700"/>
              <a:t>Zeichnung nach Vorlage Hags</a:t>
            </a:r>
            <a:endParaRPr lang="de-CH" sz="700"/>
          </a:p>
        </xdr:txBody>
      </xdr:sp>
      <xdr:sp macro="" textlink="">
        <xdr:nvSpPr>
          <xdr:cNvPr id="303" name="Text Box 57"/>
          <xdr:cNvSpPr txBox="1">
            <a:spLocks noChangeArrowheads="1"/>
          </xdr:cNvSpPr>
        </xdr:nvSpPr>
        <xdr:spPr bwMode="auto">
          <a:xfrm rot="3076647">
            <a:off x="3373165" y="4596038"/>
            <a:ext cx="952748" cy="200355"/>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1200" kern="1200">
                <a:solidFill>
                  <a:schemeClr val="tx1"/>
                </a:solidFill>
                <a:latin typeface="Arial" charset="0"/>
                <a:ea typeface="+mn-ea"/>
                <a:cs typeface="+mn-cs"/>
              </a:defRPr>
            </a:lvl1pPr>
            <a:lvl2pPr marL="457200" algn="l" rtl="0" fontAlgn="base">
              <a:spcBef>
                <a:spcPct val="0"/>
              </a:spcBef>
              <a:spcAft>
                <a:spcPct val="0"/>
              </a:spcAft>
              <a:defRPr sz="1200" kern="1200">
                <a:solidFill>
                  <a:schemeClr val="tx1"/>
                </a:solidFill>
                <a:latin typeface="Arial" charset="0"/>
                <a:ea typeface="+mn-ea"/>
                <a:cs typeface="+mn-cs"/>
              </a:defRPr>
            </a:lvl2pPr>
            <a:lvl3pPr marL="914400" algn="l" rtl="0" fontAlgn="base">
              <a:spcBef>
                <a:spcPct val="0"/>
              </a:spcBef>
              <a:spcAft>
                <a:spcPct val="0"/>
              </a:spcAft>
              <a:defRPr sz="1200" kern="1200">
                <a:solidFill>
                  <a:schemeClr val="tx1"/>
                </a:solidFill>
                <a:latin typeface="Arial" charset="0"/>
                <a:ea typeface="+mn-ea"/>
                <a:cs typeface="+mn-cs"/>
              </a:defRPr>
            </a:lvl3pPr>
            <a:lvl4pPr marL="1371600" algn="l" rtl="0" fontAlgn="base">
              <a:spcBef>
                <a:spcPct val="0"/>
              </a:spcBef>
              <a:spcAft>
                <a:spcPct val="0"/>
              </a:spcAft>
              <a:defRPr sz="1200" kern="1200">
                <a:solidFill>
                  <a:schemeClr val="tx1"/>
                </a:solidFill>
                <a:latin typeface="Arial" charset="0"/>
                <a:ea typeface="+mn-ea"/>
                <a:cs typeface="+mn-cs"/>
              </a:defRPr>
            </a:lvl4pPr>
            <a:lvl5pPr marL="1828800" algn="l" rtl="0" fontAlgn="base">
              <a:spcBef>
                <a:spcPct val="0"/>
              </a:spcBef>
              <a:spcAft>
                <a:spcPct val="0"/>
              </a:spcAft>
              <a:defRPr sz="1200" kern="1200">
                <a:solidFill>
                  <a:schemeClr val="tx1"/>
                </a:solidFill>
                <a:latin typeface="Arial" charset="0"/>
                <a:ea typeface="+mn-ea"/>
                <a:cs typeface="+mn-cs"/>
              </a:defRPr>
            </a:lvl5pPr>
            <a:lvl6pPr marL="2286000" algn="l" defTabSz="914400" rtl="0" eaLnBrk="1" latinLnBrk="0" hangingPunct="1">
              <a:defRPr sz="1200" kern="1200">
                <a:solidFill>
                  <a:schemeClr val="tx1"/>
                </a:solidFill>
                <a:latin typeface="Arial" charset="0"/>
                <a:ea typeface="+mn-ea"/>
                <a:cs typeface="+mn-cs"/>
              </a:defRPr>
            </a:lvl6pPr>
            <a:lvl7pPr marL="2743200" algn="l" defTabSz="914400" rtl="0" eaLnBrk="1" latinLnBrk="0" hangingPunct="1">
              <a:defRPr sz="1200" kern="1200">
                <a:solidFill>
                  <a:schemeClr val="tx1"/>
                </a:solidFill>
                <a:latin typeface="Arial" charset="0"/>
                <a:ea typeface="+mn-ea"/>
                <a:cs typeface="+mn-cs"/>
              </a:defRPr>
            </a:lvl7pPr>
            <a:lvl8pPr marL="3200400" algn="l" defTabSz="914400" rtl="0" eaLnBrk="1" latinLnBrk="0" hangingPunct="1">
              <a:defRPr sz="1200" kern="1200">
                <a:solidFill>
                  <a:schemeClr val="tx1"/>
                </a:solidFill>
                <a:latin typeface="Arial" charset="0"/>
                <a:ea typeface="+mn-ea"/>
                <a:cs typeface="+mn-cs"/>
              </a:defRPr>
            </a:lvl8pPr>
            <a:lvl9pPr marL="3657600" algn="l" defTabSz="914400" rtl="0" eaLnBrk="1" latinLnBrk="0" hangingPunct="1">
              <a:defRPr sz="1200" kern="1200">
                <a:solidFill>
                  <a:schemeClr val="tx1"/>
                </a:solidFill>
                <a:latin typeface="Arial" charset="0"/>
                <a:ea typeface="+mn-ea"/>
                <a:cs typeface="+mn-cs"/>
              </a:defRPr>
            </a:lvl9pPr>
          </a:lstStyle>
          <a:p>
            <a:pPr algn="ctr">
              <a:lnSpc>
                <a:spcPts val="800"/>
              </a:lnSpc>
            </a:pPr>
            <a:r>
              <a:rPr lang="fr-CH" sz="800"/>
              <a:t>mind. 100  cm </a:t>
            </a:r>
          </a:p>
          <a:p>
            <a:pPr algn="ctr">
              <a:lnSpc>
                <a:spcPts val="800"/>
              </a:lnSpc>
            </a:pPr>
            <a:r>
              <a:rPr lang="fr-CH" sz="800"/>
              <a:t>SN EN-1176-6</a:t>
            </a:r>
            <a:endParaRPr lang="de-CH" sz="800"/>
          </a:p>
        </xdr:txBody>
      </xdr:sp>
      <xdr:sp macro="" textlink="">
        <xdr:nvSpPr>
          <xdr:cNvPr id="304" name="Text Box 5"/>
          <xdr:cNvSpPr txBox="1">
            <a:spLocks noChangeArrowheads="1"/>
          </xdr:cNvSpPr>
        </xdr:nvSpPr>
        <xdr:spPr bwMode="auto">
          <a:xfrm>
            <a:off x="4811245" y="3041185"/>
            <a:ext cx="400711" cy="34377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H</a:t>
            </a:r>
            <a:r>
              <a:rPr lang="fr-CH" sz="800" b="1" baseline="-25000">
                <a:latin typeface="Arial" charset="0"/>
              </a:rPr>
              <a:t>2 </a:t>
            </a:r>
            <a:r>
              <a:rPr lang="fr-CH" sz="800" b="1">
                <a:latin typeface="Arial" charset="0"/>
              </a:rPr>
              <a:t>= ?</a:t>
            </a:r>
          </a:p>
          <a:p>
            <a:pPr algn="ctr">
              <a:defRPr/>
            </a:pPr>
            <a:r>
              <a:rPr lang="fr-CH" sz="800" b="1">
                <a:latin typeface="Arial" charset="0"/>
              </a:rPr>
              <a:t>H</a:t>
            </a:r>
            <a:r>
              <a:rPr lang="fr-CH" sz="800" b="1" baseline="-25000">
                <a:latin typeface="Arial" charset="0"/>
              </a:rPr>
              <a:t>1 </a:t>
            </a:r>
            <a:r>
              <a:rPr lang="fr-CH" sz="800" b="1">
                <a:latin typeface="Arial" charset="0"/>
              </a:rPr>
              <a:t>= ?</a:t>
            </a:r>
            <a:endParaRPr lang="de-CH" sz="800" b="1">
              <a:latin typeface="Arial" charset="0"/>
            </a:endParaRPr>
          </a:p>
        </xdr:txBody>
      </xdr:sp>
      <xdr:sp macro="" textlink="">
        <xdr:nvSpPr>
          <xdr:cNvPr id="2205291" name="Line 41"/>
          <xdr:cNvSpPr>
            <a:spLocks noChangeShapeType="1"/>
          </xdr:cNvSpPr>
        </xdr:nvSpPr>
        <xdr:spPr bwMode="auto">
          <a:xfrm>
            <a:off x="4349036" y="1881096"/>
            <a:ext cx="6849" cy="1711861"/>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292" name="Line 41"/>
          <xdr:cNvSpPr>
            <a:spLocks noChangeShapeType="1"/>
          </xdr:cNvSpPr>
        </xdr:nvSpPr>
        <xdr:spPr bwMode="auto">
          <a:xfrm flipH="1">
            <a:off x="2328530" y="1874719"/>
            <a:ext cx="10299" cy="66021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205293" name="Gerade Verbindung mit Pfeil 306"/>
          <xdr:cNvCxnSpPr>
            <a:cxnSpLocks noChangeShapeType="1"/>
          </xdr:cNvCxnSpPr>
        </xdr:nvCxnSpPr>
        <xdr:spPr bwMode="auto">
          <a:xfrm>
            <a:off x="2342937" y="1892802"/>
            <a:ext cx="2012947" cy="7437"/>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08" name="Text Box 70"/>
          <xdr:cNvSpPr txBox="1">
            <a:spLocks noChangeArrowheads="1"/>
          </xdr:cNvSpPr>
        </xdr:nvSpPr>
        <xdr:spPr bwMode="auto">
          <a:xfrm>
            <a:off x="2346873" y="4593083"/>
            <a:ext cx="400711" cy="196443"/>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L</a:t>
            </a:r>
            <a:r>
              <a:rPr lang="fr-CH" sz="800" b="1" baseline="-25000">
                <a:latin typeface="Arial" charset="0"/>
              </a:rPr>
              <a:t>p</a:t>
            </a:r>
            <a:r>
              <a:rPr lang="fr-CH" sz="800" b="1">
                <a:latin typeface="Arial" charset="0"/>
              </a:rPr>
              <a:t> = ?</a:t>
            </a:r>
            <a:endParaRPr lang="de-CH" sz="800" b="1">
              <a:latin typeface="Arial" charset="0"/>
            </a:endParaRPr>
          </a:p>
        </xdr:txBody>
      </xdr:sp>
      <xdr:cxnSp macro="">
        <xdr:nvCxnSpPr>
          <xdr:cNvPr id="2205295" name="Gerade Verbindung mit Pfeil 308"/>
          <xdr:cNvCxnSpPr>
            <a:cxnSpLocks noChangeShapeType="1"/>
          </xdr:cNvCxnSpPr>
        </xdr:nvCxnSpPr>
        <xdr:spPr bwMode="auto">
          <a:xfrm rot="16200000" flipH="1">
            <a:off x="2192834" y="4292413"/>
            <a:ext cx="304986" cy="20478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10" name="Text Box 70"/>
          <xdr:cNvSpPr txBox="1">
            <a:spLocks noChangeArrowheads="1"/>
          </xdr:cNvSpPr>
        </xdr:nvSpPr>
        <xdr:spPr bwMode="auto">
          <a:xfrm rot="20918907">
            <a:off x="1094651" y="2884031"/>
            <a:ext cx="881564" cy="373241"/>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baseline="0">
                <a:latin typeface="Arial" charset="0"/>
              </a:rPr>
              <a:t>B</a:t>
            </a:r>
            <a:r>
              <a:rPr lang="fr-CH" sz="800" b="1">
                <a:latin typeface="Arial" charset="0"/>
              </a:rPr>
              <a:t> = ?</a:t>
            </a:r>
          </a:p>
          <a:p>
            <a:pPr algn="ctr"/>
            <a:r>
              <a:rPr lang="fr-CH" sz="700" b="0" kern="1200">
                <a:solidFill>
                  <a:schemeClr val="tx1"/>
                </a:solidFill>
                <a:latin typeface="Arial" pitchFamily="34" charset="0"/>
                <a:ea typeface="+mn-ea"/>
                <a:cs typeface="Arial" pitchFamily="34" charset="0"/>
              </a:rPr>
              <a:t>Längsbewegung höchstens 60 cm!</a:t>
            </a:r>
            <a:endParaRPr lang="de-CH" sz="700" b="0" kern="1200">
              <a:solidFill>
                <a:schemeClr val="tx1"/>
              </a:solidFill>
              <a:latin typeface="Arial" pitchFamily="34" charset="0"/>
              <a:ea typeface="+mn-ea"/>
              <a:cs typeface="Arial" pitchFamily="34" charset="0"/>
            </a:endParaRPr>
          </a:p>
        </xdr:txBody>
      </xdr:sp>
      <xdr:sp macro="" textlink="">
        <xdr:nvSpPr>
          <xdr:cNvPr id="311" name="Text Box 70"/>
          <xdr:cNvSpPr txBox="1">
            <a:spLocks noChangeArrowheads="1"/>
          </xdr:cNvSpPr>
        </xdr:nvSpPr>
        <xdr:spPr bwMode="auto">
          <a:xfrm>
            <a:off x="2086411" y="3846600"/>
            <a:ext cx="550978" cy="31430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G = ?</a:t>
            </a:r>
            <a:br>
              <a:rPr lang="fr-CH" sz="800" b="1">
                <a:latin typeface="Arial" charset="0"/>
              </a:rPr>
            </a:br>
            <a:r>
              <a:rPr lang="fr-CH" sz="600" b="1">
                <a:latin typeface="Arial" charset="0"/>
              </a:rPr>
              <a:t>mind. 23 cm</a:t>
            </a:r>
            <a:endParaRPr lang="de-CH" sz="600" b="1">
              <a:latin typeface="Arial" charset="0"/>
            </a:endParaRPr>
          </a:p>
        </xdr:txBody>
      </xdr:sp>
      <xdr:sp macro="" textlink="">
        <xdr:nvSpPr>
          <xdr:cNvPr id="312" name="Text Box 59"/>
          <xdr:cNvSpPr txBox="1">
            <a:spLocks noChangeArrowheads="1"/>
          </xdr:cNvSpPr>
        </xdr:nvSpPr>
        <xdr:spPr bwMode="auto">
          <a:xfrm>
            <a:off x="1876038" y="4917214"/>
            <a:ext cx="831475" cy="294664"/>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00" b="1" kern="1200" baseline="0">
                <a:solidFill>
                  <a:schemeClr val="tx1"/>
                </a:solidFill>
                <a:latin typeface="Arial" pitchFamily="34" charset="0"/>
                <a:ea typeface="+mn-ea"/>
                <a:cs typeface="Arial" pitchFamily="34" charset="0"/>
              </a:rPr>
              <a:t>H</a:t>
            </a:r>
            <a:r>
              <a:rPr lang="fr-CH" sz="1000" b="1" kern="1200" baseline="-25000">
                <a:solidFill>
                  <a:schemeClr val="tx1"/>
                </a:solidFill>
                <a:latin typeface="Arial" pitchFamily="34" charset="0"/>
                <a:ea typeface="+mn-ea"/>
                <a:cs typeface="Arial" pitchFamily="34" charset="0"/>
              </a:rPr>
              <a:t>2</a:t>
            </a:r>
            <a:r>
              <a:rPr lang="fr-CH" sz="1000" b="1" kern="1200">
                <a:solidFill>
                  <a:schemeClr val="tx1"/>
                </a:solidFill>
                <a:latin typeface="Arial" pitchFamily="34" charset="0"/>
                <a:ea typeface="+mn-ea"/>
                <a:cs typeface="Arial" pitchFamily="34" charset="0"/>
              </a:rPr>
              <a:t>= ?</a:t>
            </a:r>
          </a:p>
        </xdr:txBody>
      </xdr:sp>
      <xdr:sp macro="" textlink="">
        <xdr:nvSpPr>
          <xdr:cNvPr id="2205299" name="Line 41"/>
          <xdr:cNvSpPr>
            <a:spLocks noChangeShapeType="1"/>
          </xdr:cNvSpPr>
        </xdr:nvSpPr>
        <xdr:spPr bwMode="auto">
          <a:xfrm>
            <a:off x="5307913" y="1581462"/>
            <a:ext cx="188" cy="2303092"/>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sp macro="" textlink="">
        <xdr:nvSpPr>
          <xdr:cNvPr id="2205300" name="Line 41"/>
          <xdr:cNvSpPr>
            <a:spLocks noChangeShapeType="1"/>
          </xdr:cNvSpPr>
        </xdr:nvSpPr>
        <xdr:spPr bwMode="auto">
          <a:xfrm flipH="1">
            <a:off x="1034838" y="1606963"/>
            <a:ext cx="7316" cy="3021697"/>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sp>
      <xdr:cxnSp macro="">
        <xdr:nvCxnSpPr>
          <xdr:cNvPr id="2205301" name="Gerade Verbindung mit Pfeil 314"/>
          <xdr:cNvCxnSpPr>
            <a:cxnSpLocks noChangeShapeType="1"/>
          </xdr:cNvCxnSpPr>
        </xdr:nvCxnSpPr>
        <xdr:spPr bwMode="auto">
          <a:xfrm>
            <a:off x="1030747" y="1584740"/>
            <a:ext cx="4291883" cy="13732"/>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316" name="Text Box 70"/>
          <xdr:cNvSpPr txBox="1">
            <a:spLocks noChangeArrowheads="1"/>
          </xdr:cNvSpPr>
        </xdr:nvSpPr>
        <xdr:spPr bwMode="auto">
          <a:xfrm>
            <a:off x="3178348" y="1449998"/>
            <a:ext cx="400711" cy="216087"/>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L</a:t>
            </a:r>
            <a:r>
              <a:rPr lang="fr-CH" sz="800" b="1" baseline="-25000">
                <a:latin typeface="Arial" charset="0"/>
              </a:rPr>
              <a:t>2</a:t>
            </a:r>
            <a:r>
              <a:rPr lang="fr-CH" sz="800" b="1">
                <a:latin typeface="Arial" charset="0"/>
              </a:rPr>
              <a:t> = ?</a:t>
            </a:r>
            <a:endParaRPr lang="de-CH" sz="800" b="1">
              <a:latin typeface="Arial" charset="0"/>
            </a:endParaRPr>
          </a:p>
        </xdr:txBody>
      </xdr:sp>
      <xdr:sp macro="" textlink="">
        <xdr:nvSpPr>
          <xdr:cNvPr id="317" name="Text Box 70"/>
          <xdr:cNvSpPr txBox="1">
            <a:spLocks noChangeArrowheads="1"/>
          </xdr:cNvSpPr>
        </xdr:nvSpPr>
        <xdr:spPr bwMode="auto">
          <a:xfrm>
            <a:off x="3188366" y="1764307"/>
            <a:ext cx="400711" cy="216087"/>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L</a:t>
            </a:r>
            <a:r>
              <a:rPr lang="fr-CH" sz="800" b="1" baseline="-25000">
                <a:latin typeface="Arial" charset="0"/>
              </a:rPr>
              <a:t>1</a:t>
            </a:r>
            <a:r>
              <a:rPr lang="fr-CH" sz="800" b="1">
                <a:latin typeface="Arial" charset="0"/>
              </a:rPr>
              <a:t> = ?</a:t>
            </a:r>
            <a:endParaRPr lang="de-CH" sz="800" b="1">
              <a:latin typeface="Arial" charset="0"/>
            </a:endParaRPr>
          </a:p>
        </xdr:txBody>
      </xdr:sp>
      <xdr:cxnSp macro="">
        <xdr:nvCxnSpPr>
          <xdr:cNvPr id="2205304" name="Gerade Verbindung mit Pfeil 317"/>
          <xdr:cNvCxnSpPr>
            <a:cxnSpLocks noChangeShapeType="1"/>
          </xdr:cNvCxnSpPr>
        </xdr:nvCxnSpPr>
        <xdr:spPr bwMode="auto">
          <a:xfrm rot="16200000" flipH="1">
            <a:off x="23960" y="4241717"/>
            <a:ext cx="1763034" cy="94862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2205305" name="Gerade Verbindung 318"/>
          <xdr:cNvCxnSpPr>
            <a:cxnSpLocks noChangeShapeType="1"/>
          </xdr:cNvCxnSpPr>
        </xdr:nvCxnSpPr>
        <xdr:spPr bwMode="auto">
          <a:xfrm flipV="1">
            <a:off x="423724" y="3693959"/>
            <a:ext cx="956065" cy="153115"/>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cxnSp macro="">
        <xdr:nvCxnSpPr>
          <xdr:cNvPr id="2205306" name="Gerade Verbindung 319"/>
          <xdr:cNvCxnSpPr>
            <a:cxnSpLocks noChangeShapeType="1"/>
          </xdr:cNvCxnSpPr>
        </xdr:nvCxnSpPr>
        <xdr:spPr bwMode="auto">
          <a:xfrm flipV="1">
            <a:off x="1348379" y="5391820"/>
            <a:ext cx="1055116" cy="205727"/>
          </a:xfrm>
          <a:prstGeom prst="line">
            <a:avLst/>
          </a:prstGeom>
          <a:noFill/>
          <a:ln w="6350">
            <a:solidFill>
              <a:srgbClr val="000000"/>
            </a:solidFill>
            <a:prstDash val="sysDash"/>
            <a:round/>
            <a:headEnd/>
            <a:tailEnd/>
          </a:ln>
          <a:extLst>
            <a:ext uri="{909E8E84-426E-40DD-AFC4-6F175D3DCCD1}">
              <a14:hiddenFill xmlns:a14="http://schemas.microsoft.com/office/drawing/2010/main">
                <a:noFill/>
              </a14:hiddenFill>
            </a:ext>
          </a:extLst>
        </xdr:spPr>
      </xdr:cxnSp>
      <xdr:sp macro="" textlink="">
        <xdr:nvSpPr>
          <xdr:cNvPr id="321" name="Text Box 70"/>
          <xdr:cNvSpPr txBox="1">
            <a:spLocks noChangeArrowheads="1"/>
          </xdr:cNvSpPr>
        </xdr:nvSpPr>
        <xdr:spPr bwMode="auto">
          <a:xfrm>
            <a:off x="653869" y="4652016"/>
            <a:ext cx="380675" cy="20626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 charset="0"/>
                <a:ea typeface="+mn-ea"/>
                <a:cs typeface="+mn-cs"/>
              </a:defRPr>
            </a:lvl1pPr>
            <a:lvl2pPr marL="457200" algn="l" rtl="0" fontAlgn="base">
              <a:spcBef>
                <a:spcPct val="0"/>
              </a:spcBef>
              <a:spcAft>
                <a:spcPct val="0"/>
              </a:spcAft>
              <a:defRPr sz="2400" kern="1200">
                <a:solidFill>
                  <a:schemeClr val="tx1"/>
                </a:solidFill>
                <a:latin typeface="Times New Roman" pitchFamily="1" charset="0"/>
                <a:ea typeface="+mn-ea"/>
                <a:cs typeface="+mn-cs"/>
              </a:defRPr>
            </a:lvl2pPr>
            <a:lvl3pPr marL="914400" algn="l" rtl="0" fontAlgn="base">
              <a:spcBef>
                <a:spcPct val="0"/>
              </a:spcBef>
              <a:spcAft>
                <a:spcPct val="0"/>
              </a:spcAft>
              <a:defRPr sz="2400" kern="1200">
                <a:solidFill>
                  <a:schemeClr val="tx1"/>
                </a:solidFill>
                <a:latin typeface="Times New Roman" pitchFamily="1" charset="0"/>
                <a:ea typeface="+mn-ea"/>
                <a:cs typeface="+mn-cs"/>
              </a:defRPr>
            </a:lvl3pPr>
            <a:lvl4pPr marL="1371600" algn="l" rtl="0" fontAlgn="base">
              <a:spcBef>
                <a:spcPct val="0"/>
              </a:spcBef>
              <a:spcAft>
                <a:spcPct val="0"/>
              </a:spcAft>
              <a:defRPr sz="2400" kern="1200">
                <a:solidFill>
                  <a:schemeClr val="tx1"/>
                </a:solidFill>
                <a:latin typeface="Times New Roman" pitchFamily="1" charset="0"/>
                <a:ea typeface="+mn-ea"/>
                <a:cs typeface="+mn-cs"/>
              </a:defRPr>
            </a:lvl4pPr>
            <a:lvl5pPr marL="1828800" algn="l" rtl="0" fontAlgn="base">
              <a:spcBef>
                <a:spcPct val="0"/>
              </a:spcBef>
              <a:spcAft>
                <a:spcPct val="0"/>
              </a:spcAft>
              <a:defRPr sz="2400" kern="1200">
                <a:solidFill>
                  <a:schemeClr val="tx1"/>
                </a:solidFill>
                <a:latin typeface="Times New Roman" pitchFamily="1" charset="0"/>
                <a:ea typeface="+mn-ea"/>
                <a:cs typeface="+mn-cs"/>
              </a:defRPr>
            </a:lvl5pPr>
            <a:lvl6pPr marL="2286000" algn="l" defTabSz="914400" rtl="0" eaLnBrk="1" latinLnBrk="0" hangingPunct="1">
              <a:defRPr sz="2400" kern="1200">
                <a:solidFill>
                  <a:schemeClr val="tx1"/>
                </a:solidFill>
                <a:latin typeface="Times New Roman" pitchFamily="1" charset="0"/>
                <a:ea typeface="+mn-ea"/>
                <a:cs typeface="+mn-cs"/>
              </a:defRPr>
            </a:lvl6pPr>
            <a:lvl7pPr marL="2743200" algn="l" defTabSz="914400" rtl="0" eaLnBrk="1" latinLnBrk="0" hangingPunct="1">
              <a:defRPr sz="2400" kern="1200">
                <a:solidFill>
                  <a:schemeClr val="tx1"/>
                </a:solidFill>
                <a:latin typeface="Times New Roman" pitchFamily="1" charset="0"/>
                <a:ea typeface="+mn-ea"/>
                <a:cs typeface="+mn-cs"/>
              </a:defRPr>
            </a:lvl7pPr>
            <a:lvl8pPr marL="3200400" algn="l" defTabSz="914400" rtl="0" eaLnBrk="1" latinLnBrk="0" hangingPunct="1">
              <a:defRPr sz="2400" kern="1200">
                <a:solidFill>
                  <a:schemeClr val="tx1"/>
                </a:solidFill>
                <a:latin typeface="Times New Roman" pitchFamily="1" charset="0"/>
                <a:ea typeface="+mn-ea"/>
                <a:cs typeface="+mn-cs"/>
              </a:defRPr>
            </a:lvl8pPr>
            <a:lvl9pPr marL="3657600" algn="l" defTabSz="914400" rtl="0" eaLnBrk="1" latinLnBrk="0" hangingPunct="1">
              <a:defRPr sz="2400" kern="1200">
                <a:solidFill>
                  <a:schemeClr val="tx1"/>
                </a:solidFill>
                <a:latin typeface="Times New Roman" pitchFamily="1" charset="0"/>
                <a:ea typeface="+mn-ea"/>
                <a:cs typeface="+mn-cs"/>
              </a:defRPr>
            </a:lvl9pPr>
          </a:lstStyle>
          <a:p>
            <a:pPr algn="ctr">
              <a:defRPr/>
            </a:pPr>
            <a:r>
              <a:rPr lang="fr-CH" sz="800" b="1">
                <a:latin typeface="Arial" charset="0"/>
              </a:rPr>
              <a:t>L</a:t>
            </a:r>
            <a:r>
              <a:rPr lang="fr-CH" sz="800" b="1" baseline="-25000">
                <a:latin typeface="Arial" charset="0"/>
              </a:rPr>
              <a:t>3 </a:t>
            </a:r>
            <a:r>
              <a:rPr lang="fr-CH" sz="800" b="1">
                <a:latin typeface="Arial" charset="0"/>
              </a:rPr>
              <a:t>= ?</a:t>
            </a:r>
            <a:endParaRPr lang="de-CH" sz="800" b="1">
              <a:latin typeface="Arial" charset="0"/>
            </a:endParaRPr>
          </a:p>
        </xdr:txBody>
      </xdr:sp>
    </xdr:grpSp>
    <xdr:clientData/>
  </xdr:twoCellAnchor>
  <xdr:twoCellAnchor>
    <xdr:from>
      <xdr:col>12</xdr:col>
      <xdr:colOff>304800</xdr:colOff>
      <xdr:row>6</xdr:row>
      <xdr:rowOff>76200</xdr:rowOff>
    </xdr:from>
    <xdr:to>
      <xdr:col>12</xdr:col>
      <xdr:colOff>304800</xdr:colOff>
      <xdr:row>7</xdr:row>
      <xdr:rowOff>238125</xdr:rowOff>
    </xdr:to>
    <xdr:sp macro="" textlink="">
      <xdr:nvSpPr>
        <xdr:cNvPr id="2205231" name="Line 3"/>
        <xdr:cNvSpPr>
          <a:spLocks noChangeShapeType="1"/>
        </xdr:cNvSpPr>
      </xdr:nvSpPr>
      <xdr:spPr bwMode="auto">
        <a:xfrm flipV="1">
          <a:off x="15287625" y="240982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6</xdr:row>
      <xdr:rowOff>0</xdr:rowOff>
    </xdr:from>
    <xdr:to>
      <xdr:col>12</xdr:col>
      <xdr:colOff>285750</xdr:colOff>
      <xdr:row>7</xdr:row>
      <xdr:rowOff>190500</xdr:rowOff>
    </xdr:to>
    <xdr:sp macro="" textlink="">
      <xdr:nvSpPr>
        <xdr:cNvPr id="2205232" name="Line 4"/>
        <xdr:cNvSpPr>
          <a:spLocks noChangeShapeType="1"/>
        </xdr:cNvSpPr>
      </xdr:nvSpPr>
      <xdr:spPr bwMode="auto">
        <a:xfrm flipV="1">
          <a:off x="15268575" y="23336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6</xdr:row>
      <xdr:rowOff>0</xdr:rowOff>
    </xdr:from>
    <xdr:to>
      <xdr:col>12</xdr:col>
      <xdr:colOff>342900</xdr:colOff>
      <xdr:row>7</xdr:row>
      <xdr:rowOff>247650</xdr:rowOff>
    </xdr:to>
    <xdr:sp macro="" textlink="">
      <xdr:nvSpPr>
        <xdr:cNvPr id="2205233" name="Line 5"/>
        <xdr:cNvSpPr>
          <a:spLocks noChangeShapeType="1"/>
        </xdr:cNvSpPr>
      </xdr:nvSpPr>
      <xdr:spPr bwMode="auto">
        <a:xfrm flipV="1">
          <a:off x="15325725" y="23336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304800</xdr:colOff>
      <xdr:row>7</xdr:row>
      <xdr:rowOff>76200</xdr:rowOff>
    </xdr:from>
    <xdr:to>
      <xdr:col>12</xdr:col>
      <xdr:colOff>304800</xdr:colOff>
      <xdr:row>8</xdr:row>
      <xdr:rowOff>238125</xdr:rowOff>
    </xdr:to>
    <xdr:sp macro="" textlink="">
      <xdr:nvSpPr>
        <xdr:cNvPr id="2205234" name="Line 7"/>
        <xdr:cNvSpPr>
          <a:spLocks noChangeShapeType="1"/>
        </xdr:cNvSpPr>
      </xdr:nvSpPr>
      <xdr:spPr bwMode="auto">
        <a:xfrm flipV="1">
          <a:off x="15287625" y="260032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7</xdr:row>
      <xdr:rowOff>0</xdr:rowOff>
    </xdr:from>
    <xdr:to>
      <xdr:col>12</xdr:col>
      <xdr:colOff>285750</xdr:colOff>
      <xdr:row>8</xdr:row>
      <xdr:rowOff>190500</xdr:rowOff>
    </xdr:to>
    <xdr:sp macro="" textlink="">
      <xdr:nvSpPr>
        <xdr:cNvPr id="2205235" name="Line 8"/>
        <xdr:cNvSpPr>
          <a:spLocks noChangeShapeType="1"/>
        </xdr:cNvSpPr>
      </xdr:nvSpPr>
      <xdr:spPr bwMode="auto">
        <a:xfrm flipV="1">
          <a:off x="15268575" y="25241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7</xdr:row>
      <xdr:rowOff>0</xdr:rowOff>
    </xdr:from>
    <xdr:to>
      <xdr:col>12</xdr:col>
      <xdr:colOff>342900</xdr:colOff>
      <xdr:row>8</xdr:row>
      <xdr:rowOff>247650</xdr:rowOff>
    </xdr:to>
    <xdr:sp macro="" textlink="">
      <xdr:nvSpPr>
        <xdr:cNvPr id="2205236" name="Line 9"/>
        <xdr:cNvSpPr>
          <a:spLocks noChangeShapeType="1"/>
        </xdr:cNvSpPr>
      </xdr:nvSpPr>
      <xdr:spPr bwMode="auto">
        <a:xfrm flipV="1">
          <a:off x="15325725" y="25241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304800</xdr:colOff>
      <xdr:row>6</xdr:row>
      <xdr:rowOff>76200</xdr:rowOff>
    </xdr:from>
    <xdr:to>
      <xdr:col>12</xdr:col>
      <xdr:colOff>304800</xdr:colOff>
      <xdr:row>7</xdr:row>
      <xdr:rowOff>238125</xdr:rowOff>
    </xdr:to>
    <xdr:sp macro="" textlink="">
      <xdr:nvSpPr>
        <xdr:cNvPr id="2205237" name="Line 69"/>
        <xdr:cNvSpPr>
          <a:spLocks noChangeShapeType="1"/>
        </xdr:cNvSpPr>
      </xdr:nvSpPr>
      <xdr:spPr bwMode="auto">
        <a:xfrm flipV="1">
          <a:off x="15287625" y="240982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6</xdr:row>
      <xdr:rowOff>0</xdr:rowOff>
    </xdr:from>
    <xdr:to>
      <xdr:col>12</xdr:col>
      <xdr:colOff>285750</xdr:colOff>
      <xdr:row>7</xdr:row>
      <xdr:rowOff>190500</xdr:rowOff>
    </xdr:to>
    <xdr:sp macro="" textlink="">
      <xdr:nvSpPr>
        <xdr:cNvPr id="2205238" name="Line 70"/>
        <xdr:cNvSpPr>
          <a:spLocks noChangeShapeType="1"/>
        </xdr:cNvSpPr>
      </xdr:nvSpPr>
      <xdr:spPr bwMode="auto">
        <a:xfrm flipV="1">
          <a:off x="15268575" y="23336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6</xdr:row>
      <xdr:rowOff>0</xdr:rowOff>
    </xdr:from>
    <xdr:to>
      <xdr:col>12</xdr:col>
      <xdr:colOff>342900</xdr:colOff>
      <xdr:row>7</xdr:row>
      <xdr:rowOff>247650</xdr:rowOff>
    </xdr:to>
    <xdr:sp macro="" textlink="">
      <xdr:nvSpPr>
        <xdr:cNvPr id="2205239" name="Line 71"/>
        <xdr:cNvSpPr>
          <a:spLocks noChangeShapeType="1"/>
        </xdr:cNvSpPr>
      </xdr:nvSpPr>
      <xdr:spPr bwMode="auto">
        <a:xfrm flipV="1">
          <a:off x="15325725" y="23336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304800</xdr:colOff>
      <xdr:row>7</xdr:row>
      <xdr:rowOff>76200</xdr:rowOff>
    </xdr:from>
    <xdr:to>
      <xdr:col>12</xdr:col>
      <xdr:colOff>304800</xdr:colOff>
      <xdr:row>8</xdr:row>
      <xdr:rowOff>238125</xdr:rowOff>
    </xdr:to>
    <xdr:sp macro="" textlink="">
      <xdr:nvSpPr>
        <xdr:cNvPr id="2205240" name="Line 72"/>
        <xdr:cNvSpPr>
          <a:spLocks noChangeShapeType="1"/>
        </xdr:cNvSpPr>
      </xdr:nvSpPr>
      <xdr:spPr bwMode="auto">
        <a:xfrm flipV="1">
          <a:off x="15287625" y="2600325"/>
          <a:ext cx="0" cy="3048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285750</xdr:colOff>
      <xdr:row>7</xdr:row>
      <xdr:rowOff>0</xdr:rowOff>
    </xdr:from>
    <xdr:to>
      <xdr:col>12</xdr:col>
      <xdr:colOff>285750</xdr:colOff>
      <xdr:row>8</xdr:row>
      <xdr:rowOff>190500</xdr:rowOff>
    </xdr:to>
    <xdr:sp macro="" textlink="">
      <xdr:nvSpPr>
        <xdr:cNvPr id="2205241" name="Line 73"/>
        <xdr:cNvSpPr>
          <a:spLocks noChangeShapeType="1"/>
        </xdr:cNvSpPr>
      </xdr:nvSpPr>
      <xdr:spPr bwMode="auto">
        <a:xfrm flipV="1">
          <a:off x="15268575" y="25241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12</xdr:col>
      <xdr:colOff>342900</xdr:colOff>
      <xdr:row>7</xdr:row>
      <xdr:rowOff>0</xdr:rowOff>
    </xdr:from>
    <xdr:to>
      <xdr:col>12</xdr:col>
      <xdr:colOff>342900</xdr:colOff>
      <xdr:row>8</xdr:row>
      <xdr:rowOff>247650</xdr:rowOff>
    </xdr:to>
    <xdr:sp macro="" textlink="">
      <xdr:nvSpPr>
        <xdr:cNvPr id="2205242" name="Line 74"/>
        <xdr:cNvSpPr>
          <a:spLocks noChangeShapeType="1"/>
        </xdr:cNvSpPr>
      </xdr:nvSpPr>
      <xdr:spPr bwMode="auto">
        <a:xfrm flipV="1">
          <a:off x="15325725" y="2524125"/>
          <a:ext cx="0" cy="381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66675</xdr:colOff>
      <xdr:row>0</xdr:row>
      <xdr:rowOff>142875</xdr:rowOff>
    </xdr:from>
    <xdr:to>
      <xdr:col>6</xdr:col>
      <xdr:colOff>0</xdr:colOff>
      <xdr:row>1</xdr:row>
      <xdr:rowOff>114300</xdr:rowOff>
    </xdr:to>
    <xdr:pic>
      <xdr:nvPicPr>
        <xdr:cNvPr id="217761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0" y="1428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39</xdr:row>
      <xdr:rowOff>104775</xdr:rowOff>
    </xdr:from>
    <xdr:to>
      <xdr:col>1</xdr:col>
      <xdr:colOff>885825</xdr:colOff>
      <xdr:row>40</xdr:row>
      <xdr:rowOff>154926</xdr:rowOff>
    </xdr:to>
    <xdr:sp macro="" textlink="">
      <xdr:nvSpPr>
        <xdr:cNvPr id="26" name="Abgerundetes Rechteck 25">
          <a:hlinkClick xmlns:r="http://schemas.openxmlformats.org/officeDocument/2006/relationships" r:id="rId2"/>
        </xdr:cNvPr>
        <xdr:cNvSpPr/>
      </xdr:nvSpPr>
      <xdr:spPr>
        <a:xfrm>
          <a:off x="104775" y="89630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1019175</xdr:colOff>
      <xdr:row>39</xdr:row>
      <xdr:rowOff>104775</xdr:rowOff>
    </xdr:from>
    <xdr:to>
      <xdr:col>1</xdr:col>
      <xdr:colOff>2181225</xdr:colOff>
      <xdr:row>40</xdr:row>
      <xdr:rowOff>154926</xdr:rowOff>
    </xdr:to>
    <xdr:sp macro="" textlink="">
      <xdr:nvSpPr>
        <xdr:cNvPr id="27" name="Abgerundetes Rechteck 26">
          <a:hlinkClick xmlns:r="http://schemas.openxmlformats.org/officeDocument/2006/relationships" r:id="rId3"/>
        </xdr:cNvPr>
        <xdr:cNvSpPr/>
      </xdr:nvSpPr>
      <xdr:spPr>
        <a:xfrm>
          <a:off x="1400175" y="89630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57150</xdr:colOff>
      <xdr:row>6</xdr:row>
      <xdr:rowOff>85725</xdr:rowOff>
    </xdr:from>
    <xdr:to>
      <xdr:col>5</xdr:col>
      <xdr:colOff>533400</xdr:colOff>
      <xdr:row>26</xdr:row>
      <xdr:rowOff>76200</xdr:rowOff>
    </xdr:to>
    <xdr:grpSp>
      <xdr:nvGrpSpPr>
        <xdr:cNvPr id="2177619" name="Gruppieren 24"/>
        <xdr:cNvGrpSpPr>
          <a:grpSpLocks/>
        </xdr:cNvGrpSpPr>
      </xdr:nvGrpSpPr>
      <xdr:grpSpPr bwMode="auto">
        <a:xfrm>
          <a:off x="57150" y="2276475"/>
          <a:ext cx="5753100" cy="3228975"/>
          <a:chOff x="57150" y="2276475"/>
          <a:chExt cx="5753100" cy="3228975"/>
        </a:xfrm>
      </xdr:grpSpPr>
      <xdr:sp macro="" textlink="">
        <xdr:nvSpPr>
          <xdr:cNvPr id="2177621" name="Oval 2"/>
          <xdr:cNvSpPr>
            <a:spLocks noChangeArrowheads="1"/>
          </xdr:cNvSpPr>
        </xdr:nvSpPr>
        <xdr:spPr bwMode="auto">
          <a:xfrm>
            <a:off x="57150" y="3895725"/>
            <a:ext cx="5753100" cy="1609725"/>
          </a:xfrm>
          <a:prstGeom prst="ellipse">
            <a:avLst/>
          </a:prstGeom>
          <a:solidFill>
            <a:srgbClr val="FFCC99"/>
          </a:solidFill>
          <a:ln w="9525">
            <a:solidFill>
              <a:srgbClr val="000000"/>
            </a:solidFill>
            <a:round/>
            <a:headEnd/>
            <a:tailEnd/>
          </a:ln>
        </xdr:spPr>
      </xdr:sp>
      <xdr:sp macro="" textlink="">
        <xdr:nvSpPr>
          <xdr:cNvPr id="2177622" name="Line 6"/>
          <xdr:cNvSpPr>
            <a:spLocks noChangeShapeType="1"/>
          </xdr:cNvSpPr>
        </xdr:nvSpPr>
        <xdr:spPr bwMode="auto">
          <a:xfrm flipH="1" flipV="1">
            <a:off x="1114425" y="4114800"/>
            <a:ext cx="4419600" cy="942975"/>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 name="Text Box 7"/>
          <xdr:cNvSpPr txBox="1">
            <a:spLocks noChangeArrowheads="1"/>
          </xdr:cNvSpPr>
        </xdr:nvSpPr>
        <xdr:spPr bwMode="auto">
          <a:xfrm>
            <a:off x="628650" y="3638550"/>
            <a:ext cx="847725" cy="190500"/>
          </a:xfrm>
          <a:prstGeom prst="rect">
            <a:avLst/>
          </a:prstGeom>
          <a:noFill/>
          <a:ln w="9525">
            <a:noFill/>
            <a:miter lim="800000"/>
            <a:headEnd/>
            <a:tailEnd/>
          </a:ln>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fr-CH" sz="700" kern="1200">
                <a:solidFill>
                  <a:schemeClr val="tx1"/>
                </a:solidFill>
                <a:latin typeface="Arial" charset="0"/>
                <a:ea typeface="+mn-ea"/>
                <a:cs typeface="+mn-cs"/>
              </a:rPr>
              <a:t>Zeichnung: Proludic</a:t>
            </a:r>
            <a:endParaRPr lang="de-CH" sz="700" kern="1200">
              <a:solidFill>
                <a:schemeClr val="tx1"/>
              </a:solidFill>
              <a:latin typeface="Arial" charset="0"/>
              <a:ea typeface="+mn-ea"/>
              <a:cs typeface="+mn-cs"/>
            </a:endParaRPr>
          </a:p>
        </xdr:txBody>
      </xdr:sp>
      <xdr:sp macro="" textlink="">
        <xdr:nvSpPr>
          <xdr:cNvPr id="2177624" name="Line 9"/>
          <xdr:cNvSpPr>
            <a:spLocks noChangeShapeType="1"/>
          </xdr:cNvSpPr>
        </xdr:nvSpPr>
        <xdr:spPr bwMode="auto">
          <a:xfrm>
            <a:off x="2867025" y="4524375"/>
            <a:ext cx="1524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77625" name="Line 12"/>
          <xdr:cNvSpPr>
            <a:spLocks noChangeShapeType="1"/>
          </xdr:cNvSpPr>
        </xdr:nvSpPr>
        <xdr:spPr bwMode="auto">
          <a:xfrm>
            <a:off x="3752850" y="3733800"/>
            <a:ext cx="523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77626" name="Line 13"/>
          <xdr:cNvSpPr>
            <a:spLocks noChangeShapeType="1"/>
          </xdr:cNvSpPr>
        </xdr:nvSpPr>
        <xdr:spPr bwMode="auto">
          <a:xfrm>
            <a:off x="4295775" y="3733800"/>
            <a:ext cx="0" cy="809625"/>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 name="Text Box 14"/>
          <xdr:cNvSpPr txBox="1">
            <a:spLocks noChangeArrowheads="1"/>
          </xdr:cNvSpPr>
        </xdr:nvSpPr>
        <xdr:spPr bwMode="auto">
          <a:xfrm>
            <a:off x="3752850" y="4114800"/>
            <a:ext cx="1143000" cy="21907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H</a:t>
            </a:r>
            <a:r>
              <a:rPr lang="fr-CH" sz="1050" b="1" baseline="-25000">
                <a:latin typeface="Arial" charset="0"/>
              </a:rPr>
              <a:t>2 max</a:t>
            </a:r>
            <a:r>
              <a:rPr lang="fr-CH" sz="1050" b="1">
                <a:latin typeface="Arial" charset="0"/>
              </a:rPr>
              <a:t> = 200 cm</a:t>
            </a:r>
            <a:endParaRPr lang="de-CH" sz="1050" b="1">
              <a:latin typeface="Arial" charset="0"/>
            </a:endParaRPr>
          </a:p>
        </xdr:txBody>
      </xdr:sp>
      <xdr:sp macro="" textlink="">
        <xdr:nvSpPr>
          <xdr:cNvPr id="2177628" name="Line 15"/>
          <xdr:cNvSpPr>
            <a:spLocks noChangeShapeType="1"/>
          </xdr:cNvSpPr>
        </xdr:nvSpPr>
        <xdr:spPr bwMode="auto">
          <a:xfrm>
            <a:off x="1666875" y="2676525"/>
            <a:ext cx="0" cy="220027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77629" name="Line 16"/>
          <xdr:cNvSpPr>
            <a:spLocks noChangeShapeType="1"/>
          </xdr:cNvSpPr>
        </xdr:nvSpPr>
        <xdr:spPr bwMode="auto">
          <a:xfrm>
            <a:off x="3867150" y="2276475"/>
            <a:ext cx="0" cy="1543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77630" name="Line 17"/>
          <xdr:cNvSpPr>
            <a:spLocks noChangeShapeType="1"/>
          </xdr:cNvSpPr>
        </xdr:nvSpPr>
        <xdr:spPr bwMode="auto">
          <a:xfrm flipV="1">
            <a:off x="1676400" y="2324100"/>
            <a:ext cx="2190750" cy="41910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77631" name="Line 19"/>
          <xdr:cNvSpPr>
            <a:spLocks noChangeShapeType="1"/>
          </xdr:cNvSpPr>
        </xdr:nvSpPr>
        <xdr:spPr bwMode="auto">
          <a:xfrm flipH="1">
            <a:off x="1666875" y="4505325"/>
            <a:ext cx="12858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77632" name="Line 22"/>
          <xdr:cNvSpPr>
            <a:spLocks noChangeShapeType="1"/>
          </xdr:cNvSpPr>
        </xdr:nvSpPr>
        <xdr:spPr bwMode="auto">
          <a:xfrm flipH="1">
            <a:off x="542925" y="4848225"/>
            <a:ext cx="1104900" cy="28575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0" name="Text Box 10"/>
          <xdr:cNvSpPr txBox="1">
            <a:spLocks noChangeArrowheads="1"/>
          </xdr:cNvSpPr>
        </xdr:nvSpPr>
        <xdr:spPr bwMode="auto">
          <a:xfrm>
            <a:off x="3419475" y="4514850"/>
            <a:ext cx="247650" cy="228600"/>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D</a:t>
            </a:r>
            <a:r>
              <a:rPr lang="fr-CH" sz="1050" b="1" baseline="-25000">
                <a:latin typeface="Arial" charset="0"/>
              </a:rPr>
              <a:t>f</a:t>
            </a:r>
            <a:endParaRPr lang="de-CH" sz="1050" b="1" baseline="-25000">
              <a:latin typeface="Arial" charset="0"/>
            </a:endParaRPr>
          </a:p>
        </xdr:txBody>
      </xdr:sp>
      <xdr:sp macro="" textlink="">
        <xdr:nvSpPr>
          <xdr:cNvPr id="2177634" name="Line 28"/>
          <xdr:cNvSpPr>
            <a:spLocks noChangeShapeType="1"/>
          </xdr:cNvSpPr>
        </xdr:nvSpPr>
        <xdr:spPr bwMode="auto">
          <a:xfrm flipV="1">
            <a:off x="2009775" y="4343400"/>
            <a:ext cx="295275"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77635" name="Line 29"/>
          <xdr:cNvSpPr>
            <a:spLocks noChangeShapeType="1"/>
          </xdr:cNvSpPr>
        </xdr:nvSpPr>
        <xdr:spPr bwMode="auto">
          <a:xfrm flipH="1">
            <a:off x="2295525" y="4343400"/>
            <a:ext cx="0" cy="3333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30"/>
          <xdr:cNvSpPr txBox="1">
            <a:spLocks noChangeArrowheads="1"/>
          </xdr:cNvSpPr>
        </xdr:nvSpPr>
        <xdr:spPr bwMode="auto">
          <a:xfrm>
            <a:off x="2000250" y="4705350"/>
            <a:ext cx="600075" cy="31432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H</a:t>
            </a:r>
            <a:r>
              <a:rPr lang="fr-CH" sz="1050" b="1" baseline="-25000">
                <a:latin typeface="Arial" charset="0"/>
              </a:rPr>
              <a:t>4 min</a:t>
            </a:r>
            <a:r>
              <a:rPr lang="fr-CH" sz="1050" b="1">
                <a:latin typeface="Arial" charset="0"/>
              </a:rPr>
              <a:t> =</a:t>
            </a:r>
            <a:br>
              <a:rPr lang="fr-CH" sz="1050" b="1">
                <a:latin typeface="Arial" charset="0"/>
              </a:rPr>
            </a:br>
            <a:r>
              <a:rPr lang="fr-CH" sz="1050" b="1">
                <a:latin typeface="Arial" charset="0"/>
              </a:rPr>
              <a:t>23 cm</a:t>
            </a:r>
            <a:endParaRPr lang="de-CH" sz="1050" b="1">
              <a:latin typeface="Arial" charset="0"/>
            </a:endParaRPr>
          </a:p>
        </xdr:txBody>
      </xdr:sp>
      <xdr:sp macro="" textlink="">
        <xdr:nvSpPr>
          <xdr:cNvPr id="14" name="Text Box 18"/>
          <xdr:cNvSpPr txBox="1">
            <a:spLocks noChangeArrowheads="1"/>
          </xdr:cNvSpPr>
        </xdr:nvSpPr>
        <xdr:spPr bwMode="auto">
          <a:xfrm>
            <a:off x="2581275" y="2381250"/>
            <a:ext cx="457200" cy="209550"/>
          </a:xfrm>
          <a:prstGeom prst="rect">
            <a:avLst/>
          </a:prstGeom>
          <a:solidFill>
            <a:schemeClr val="accent6">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D</a:t>
            </a:r>
            <a:r>
              <a:rPr lang="fr-CH" sz="1050" b="1" baseline="-25000">
                <a:latin typeface="Arial" charset="0"/>
              </a:rPr>
              <a:t>1</a:t>
            </a:r>
            <a:r>
              <a:rPr lang="fr-CH" sz="1050" b="1">
                <a:latin typeface="Arial" charset="0"/>
              </a:rPr>
              <a:t> = ?</a:t>
            </a:r>
            <a:endParaRPr lang="de-CH" sz="1050" b="1">
              <a:latin typeface="Arial" charset="0"/>
            </a:endParaRPr>
          </a:p>
        </xdr:txBody>
      </xdr:sp>
      <xdr:sp macro="" textlink="">
        <xdr:nvSpPr>
          <xdr:cNvPr id="28" name="Text Box 59"/>
          <xdr:cNvSpPr txBox="1">
            <a:spLocks noChangeArrowheads="1"/>
          </xdr:cNvSpPr>
        </xdr:nvSpPr>
        <xdr:spPr bwMode="auto">
          <a:xfrm>
            <a:off x="2886075" y="5067300"/>
            <a:ext cx="876300" cy="304800"/>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00" b="1" kern="1200" baseline="0">
                <a:solidFill>
                  <a:schemeClr val="tx1"/>
                </a:solidFill>
                <a:latin typeface="Arial" pitchFamily="34" charset="0"/>
                <a:ea typeface="+mn-ea"/>
                <a:cs typeface="Arial" pitchFamily="34" charset="0"/>
              </a:rPr>
              <a:t>H</a:t>
            </a:r>
            <a:r>
              <a:rPr lang="fr-CH" sz="1000" b="1" kern="1200" baseline="-25000">
                <a:solidFill>
                  <a:schemeClr val="tx1"/>
                </a:solidFill>
                <a:latin typeface="Arial" pitchFamily="34" charset="0"/>
                <a:ea typeface="+mn-ea"/>
                <a:cs typeface="Arial" pitchFamily="34" charset="0"/>
              </a:rPr>
              <a:t>2</a:t>
            </a:r>
            <a:r>
              <a:rPr lang="fr-CH" sz="1000" b="1" kern="1200" baseline="0">
                <a:solidFill>
                  <a:schemeClr val="tx1"/>
                </a:solidFill>
                <a:latin typeface="Arial" pitchFamily="34" charset="0"/>
                <a:ea typeface="+mn-ea"/>
                <a:cs typeface="Arial" pitchFamily="34" charset="0"/>
              </a:rPr>
              <a:t> </a:t>
            </a:r>
            <a:r>
              <a:rPr lang="fr-CH" sz="1000" b="1" kern="1200">
                <a:solidFill>
                  <a:schemeClr val="tx1"/>
                </a:solidFill>
                <a:latin typeface="Arial" pitchFamily="34" charset="0"/>
                <a:ea typeface="+mn-ea"/>
                <a:cs typeface="Arial" pitchFamily="34" charset="0"/>
              </a:rPr>
              <a:t>= ? cm</a:t>
            </a:r>
            <a:endParaRPr lang="fr-CH" sz="1000" b="1" kern="1200" baseline="30000">
              <a:solidFill>
                <a:schemeClr val="tx1"/>
              </a:solidFill>
              <a:latin typeface="Arial" pitchFamily="34" charset="0"/>
              <a:ea typeface="+mn-ea"/>
              <a:cs typeface="Arial" pitchFamily="34" charset="0"/>
            </a:endParaRPr>
          </a:p>
        </xdr:txBody>
      </xdr:sp>
      <xdr:pic>
        <xdr:nvPicPr>
          <xdr:cNvPr id="2177639" name="Picture 2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90650" y="2628900"/>
            <a:ext cx="260985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552450</xdr:colOff>
      <xdr:row>22</xdr:row>
      <xdr:rowOff>66675</xdr:rowOff>
    </xdr:from>
    <xdr:to>
      <xdr:col>1</xdr:col>
      <xdr:colOff>914400</xdr:colOff>
      <xdr:row>23</xdr:row>
      <xdr:rowOff>123825</xdr:rowOff>
    </xdr:to>
    <xdr:sp macro="" textlink="">
      <xdr:nvSpPr>
        <xdr:cNvPr id="29" name="Text Box 23"/>
        <xdr:cNvSpPr txBox="1">
          <a:spLocks noChangeArrowheads="1"/>
        </xdr:cNvSpPr>
      </xdr:nvSpPr>
      <xdr:spPr bwMode="auto">
        <a:xfrm>
          <a:off x="933450" y="4848225"/>
          <a:ext cx="361950" cy="21907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defRPr/>
          </a:pPr>
          <a:r>
            <a:rPr lang="fr-CH" sz="1050" b="1">
              <a:latin typeface="Arial" charset="0"/>
            </a:rPr>
            <a:t>F</a:t>
          </a:r>
          <a:endParaRPr lang="de-CH" sz="1050" b="1" u="sng">
            <a:latin typeface="Arial"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666750</xdr:colOff>
      <xdr:row>0</xdr:row>
      <xdr:rowOff>123825</xdr:rowOff>
    </xdr:from>
    <xdr:to>
      <xdr:col>1</xdr:col>
      <xdr:colOff>1952625</xdr:colOff>
      <xdr:row>4</xdr:row>
      <xdr:rowOff>19050</xdr:rowOff>
    </xdr:to>
    <xdr:pic>
      <xdr:nvPicPr>
        <xdr:cNvPr id="2051402"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4925" y="1238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62</xdr:row>
      <xdr:rowOff>0</xdr:rowOff>
    </xdr:from>
    <xdr:to>
      <xdr:col>0</xdr:col>
      <xdr:colOff>1295400</xdr:colOff>
      <xdr:row>63</xdr:row>
      <xdr:rowOff>145401</xdr:rowOff>
    </xdr:to>
    <xdr:sp macro="" textlink="">
      <xdr:nvSpPr>
        <xdr:cNvPr id="5" name="Abgerundetes Rechteck 4">
          <a:hlinkClick xmlns:r="http://schemas.openxmlformats.org/officeDocument/2006/relationships" r:id="rId2"/>
        </xdr:cNvPr>
        <xdr:cNvSpPr/>
      </xdr:nvSpPr>
      <xdr:spPr>
        <a:xfrm>
          <a:off x="133350" y="100393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1428750</xdr:colOff>
      <xdr:row>62</xdr:row>
      <xdr:rowOff>0</xdr:rowOff>
    </xdr:from>
    <xdr:to>
      <xdr:col>0</xdr:col>
      <xdr:colOff>2590800</xdr:colOff>
      <xdr:row>63</xdr:row>
      <xdr:rowOff>145401</xdr:rowOff>
    </xdr:to>
    <xdr:sp macro="" textlink="">
      <xdr:nvSpPr>
        <xdr:cNvPr id="6" name="Abgerundetes Rechteck 5">
          <a:hlinkClick xmlns:r="http://schemas.openxmlformats.org/officeDocument/2006/relationships" r:id="rId3"/>
        </xdr:cNvPr>
        <xdr:cNvSpPr/>
      </xdr:nvSpPr>
      <xdr:spPr>
        <a:xfrm>
          <a:off x="1428750" y="100393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mc:AlternateContent xmlns:mc="http://schemas.openxmlformats.org/markup-compatibility/2006">
    <mc:Choice xmlns:a14="http://schemas.microsoft.com/office/drawing/2010/main" Requires="a14">
      <xdr:twoCellAnchor editAs="oneCell">
        <xdr:from>
          <xdr:col>0</xdr:col>
          <xdr:colOff>381000</xdr:colOff>
          <xdr:row>3</xdr:row>
          <xdr:rowOff>114300</xdr:rowOff>
        </xdr:from>
        <xdr:to>
          <xdr:col>1</xdr:col>
          <xdr:colOff>2390775</xdr:colOff>
          <xdr:row>60</xdr:row>
          <xdr:rowOff>209550</xdr:rowOff>
        </xdr:to>
        <xdr:sp macro="" textlink="">
          <xdr:nvSpPr>
            <xdr:cNvPr id="928879" name="Object 1135" hidden="1">
              <a:extLst>
                <a:ext uri="{63B3BB69-23CF-44E3-9099-C40C66FF867C}">
                  <a14:compatExt spid="_x0000_s9288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85725</xdr:rowOff>
    </xdr:from>
    <xdr:to>
      <xdr:col>1</xdr:col>
      <xdr:colOff>1285875</xdr:colOff>
      <xdr:row>3</xdr:row>
      <xdr:rowOff>142875</xdr:rowOff>
    </xdr:to>
    <xdr:pic>
      <xdr:nvPicPr>
        <xdr:cNvPr id="205242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3925" y="857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61</xdr:row>
      <xdr:rowOff>47625</xdr:rowOff>
    </xdr:from>
    <xdr:to>
      <xdr:col>0</xdr:col>
      <xdr:colOff>1304925</xdr:colOff>
      <xdr:row>63</xdr:row>
      <xdr:rowOff>31101</xdr:rowOff>
    </xdr:to>
    <xdr:sp macro="" textlink="">
      <xdr:nvSpPr>
        <xdr:cNvPr id="5" name="Abgerundetes Rechteck 4">
          <a:hlinkClick xmlns:r="http://schemas.openxmlformats.org/officeDocument/2006/relationships" r:id="rId2"/>
        </xdr:cNvPr>
        <xdr:cNvSpPr/>
      </xdr:nvSpPr>
      <xdr:spPr>
        <a:xfrm>
          <a:off x="142875" y="101822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1438275</xdr:colOff>
      <xdr:row>61</xdr:row>
      <xdr:rowOff>47625</xdr:rowOff>
    </xdr:from>
    <xdr:to>
      <xdr:col>0</xdr:col>
      <xdr:colOff>2600325</xdr:colOff>
      <xdr:row>63</xdr:row>
      <xdr:rowOff>31101</xdr:rowOff>
    </xdr:to>
    <xdr:sp macro="" textlink="">
      <xdr:nvSpPr>
        <xdr:cNvPr id="6" name="Abgerundetes Rechteck 5">
          <a:hlinkClick xmlns:r="http://schemas.openxmlformats.org/officeDocument/2006/relationships" r:id="rId3"/>
        </xdr:cNvPr>
        <xdr:cNvSpPr/>
      </xdr:nvSpPr>
      <xdr:spPr>
        <a:xfrm>
          <a:off x="1438275" y="101822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5</xdr:row>
          <xdr:rowOff>9525</xdr:rowOff>
        </xdr:from>
        <xdr:to>
          <xdr:col>1</xdr:col>
          <xdr:colOff>1323975</xdr:colOff>
          <xdr:row>53</xdr:row>
          <xdr:rowOff>133350</xdr:rowOff>
        </xdr:to>
        <xdr:sp macro="" textlink="">
          <xdr:nvSpPr>
            <xdr:cNvPr id="907421" name="Object 1181" hidden="1">
              <a:extLst>
                <a:ext uri="{63B3BB69-23CF-44E3-9099-C40C66FF867C}">
                  <a14:compatExt spid="_x0000_s9074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5</xdr:col>
      <xdr:colOff>76200</xdr:colOff>
      <xdr:row>0</xdr:row>
      <xdr:rowOff>47625</xdr:rowOff>
    </xdr:from>
    <xdr:to>
      <xdr:col>6</xdr:col>
      <xdr:colOff>676275</xdr:colOff>
      <xdr:row>0</xdr:row>
      <xdr:rowOff>590550</xdr:rowOff>
    </xdr:to>
    <xdr:pic>
      <xdr:nvPicPr>
        <xdr:cNvPr id="2189684"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2875" y="476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1</xdr:row>
      <xdr:rowOff>9525</xdr:rowOff>
    </xdr:from>
    <xdr:to>
      <xdr:col>6</xdr:col>
      <xdr:colOff>666750</xdr:colOff>
      <xdr:row>2</xdr:row>
      <xdr:rowOff>638175</xdr:rowOff>
    </xdr:to>
    <xdr:sp macro="" textlink="">
      <xdr:nvSpPr>
        <xdr:cNvPr id="2189685" name="Rectangle 9"/>
        <xdr:cNvSpPr>
          <a:spLocks noChangeArrowheads="1"/>
        </xdr:cNvSpPr>
      </xdr:nvSpPr>
      <xdr:spPr bwMode="auto">
        <a:xfrm>
          <a:off x="1143000" y="723900"/>
          <a:ext cx="4086225" cy="1190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xdr:row>
      <xdr:rowOff>9525</xdr:rowOff>
    </xdr:from>
    <xdr:to>
      <xdr:col>2</xdr:col>
      <xdr:colOff>676275</xdr:colOff>
      <xdr:row>2</xdr:row>
      <xdr:rowOff>9525</xdr:rowOff>
    </xdr:to>
    <xdr:sp macro="" textlink="">
      <xdr:nvSpPr>
        <xdr:cNvPr id="2189686" name="Line 14"/>
        <xdr:cNvSpPr>
          <a:spLocks noChangeShapeType="1"/>
        </xdr:cNvSpPr>
      </xdr:nvSpPr>
      <xdr:spPr bwMode="auto">
        <a:xfrm>
          <a:off x="1133475" y="1285875"/>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1114425</xdr:colOff>
      <xdr:row>3</xdr:row>
      <xdr:rowOff>9525</xdr:rowOff>
    </xdr:from>
    <xdr:to>
      <xdr:col>7</xdr:col>
      <xdr:colOff>9525</xdr:colOff>
      <xdr:row>10</xdr:row>
      <xdr:rowOff>876300</xdr:rowOff>
    </xdr:to>
    <xdr:pic>
      <xdr:nvPicPr>
        <xdr:cNvPr id="2189687" name="Picture 17" descr="Coincements_300dpi_new1_sine_linea_OK"/>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 y="1933575"/>
          <a:ext cx="4143375" cy="726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2</xdr:row>
      <xdr:rowOff>638175</xdr:rowOff>
    </xdr:from>
    <xdr:to>
      <xdr:col>6</xdr:col>
      <xdr:colOff>676275</xdr:colOff>
      <xdr:row>10</xdr:row>
      <xdr:rowOff>904875</xdr:rowOff>
    </xdr:to>
    <xdr:sp macro="" textlink="">
      <xdr:nvSpPr>
        <xdr:cNvPr id="2189688" name="Rectangle 18"/>
        <xdr:cNvSpPr>
          <a:spLocks noChangeArrowheads="1"/>
        </xdr:cNvSpPr>
      </xdr:nvSpPr>
      <xdr:spPr bwMode="auto">
        <a:xfrm>
          <a:off x="9525" y="1914525"/>
          <a:ext cx="5229225" cy="7315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10</xdr:row>
      <xdr:rowOff>0</xdr:rowOff>
    </xdr:from>
    <xdr:to>
      <xdr:col>6</xdr:col>
      <xdr:colOff>676275</xdr:colOff>
      <xdr:row>10</xdr:row>
      <xdr:rowOff>0</xdr:rowOff>
    </xdr:to>
    <xdr:sp macro="" textlink="">
      <xdr:nvSpPr>
        <xdr:cNvPr id="2189689" name="Line 19"/>
        <xdr:cNvSpPr>
          <a:spLocks noChangeShapeType="1"/>
        </xdr:cNvSpPr>
      </xdr:nvSpPr>
      <xdr:spPr bwMode="auto">
        <a:xfrm>
          <a:off x="9525" y="8324850"/>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904875</xdr:rowOff>
    </xdr:from>
    <xdr:to>
      <xdr:col>6</xdr:col>
      <xdr:colOff>676275</xdr:colOff>
      <xdr:row>8</xdr:row>
      <xdr:rowOff>904875</xdr:rowOff>
    </xdr:to>
    <xdr:sp macro="" textlink="">
      <xdr:nvSpPr>
        <xdr:cNvPr id="2189690" name="Line 20"/>
        <xdr:cNvSpPr>
          <a:spLocks noChangeShapeType="1"/>
        </xdr:cNvSpPr>
      </xdr:nvSpPr>
      <xdr:spPr bwMode="auto">
        <a:xfrm>
          <a:off x="9525" y="7400925"/>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xdr:row>
      <xdr:rowOff>0</xdr:rowOff>
    </xdr:from>
    <xdr:to>
      <xdr:col>6</xdr:col>
      <xdr:colOff>676275</xdr:colOff>
      <xdr:row>8</xdr:row>
      <xdr:rowOff>0</xdr:rowOff>
    </xdr:to>
    <xdr:sp macro="" textlink="">
      <xdr:nvSpPr>
        <xdr:cNvPr id="2189691" name="Line 21"/>
        <xdr:cNvSpPr>
          <a:spLocks noChangeShapeType="1"/>
        </xdr:cNvSpPr>
      </xdr:nvSpPr>
      <xdr:spPr bwMode="auto">
        <a:xfrm>
          <a:off x="9525" y="6496050"/>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904875</xdr:rowOff>
    </xdr:from>
    <xdr:to>
      <xdr:col>6</xdr:col>
      <xdr:colOff>676275</xdr:colOff>
      <xdr:row>6</xdr:row>
      <xdr:rowOff>904875</xdr:rowOff>
    </xdr:to>
    <xdr:sp macro="" textlink="">
      <xdr:nvSpPr>
        <xdr:cNvPr id="2189692" name="Line 22"/>
        <xdr:cNvSpPr>
          <a:spLocks noChangeShapeType="1"/>
        </xdr:cNvSpPr>
      </xdr:nvSpPr>
      <xdr:spPr bwMode="auto">
        <a:xfrm>
          <a:off x="9525" y="5572125"/>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0</xdr:rowOff>
    </xdr:from>
    <xdr:to>
      <xdr:col>6</xdr:col>
      <xdr:colOff>676275</xdr:colOff>
      <xdr:row>6</xdr:row>
      <xdr:rowOff>0</xdr:rowOff>
    </xdr:to>
    <xdr:sp macro="" textlink="">
      <xdr:nvSpPr>
        <xdr:cNvPr id="2189693" name="Line 25"/>
        <xdr:cNvSpPr>
          <a:spLocks noChangeShapeType="1"/>
        </xdr:cNvSpPr>
      </xdr:nvSpPr>
      <xdr:spPr bwMode="auto">
        <a:xfrm>
          <a:off x="9525" y="4667250"/>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xdr:row>
      <xdr:rowOff>9525</xdr:rowOff>
    </xdr:from>
    <xdr:to>
      <xdr:col>6</xdr:col>
      <xdr:colOff>676275</xdr:colOff>
      <xdr:row>5</xdr:row>
      <xdr:rowOff>9525</xdr:rowOff>
    </xdr:to>
    <xdr:sp macro="" textlink="">
      <xdr:nvSpPr>
        <xdr:cNvPr id="2189694" name="Line 26"/>
        <xdr:cNvSpPr>
          <a:spLocks noChangeShapeType="1"/>
        </xdr:cNvSpPr>
      </xdr:nvSpPr>
      <xdr:spPr bwMode="auto">
        <a:xfrm>
          <a:off x="9525" y="3762375"/>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xdr:row>
      <xdr:rowOff>0</xdr:rowOff>
    </xdr:from>
    <xdr:to>
      <xdr:col>6</xdr:col>
      <xdr:colOff>676275</xdr:colOff>
      <xdr:row>4</xdr:row>
      <xdr:rowOff>0</xdr:rowOff>
    </xdr:to>
    <xdr:sp macro="" textlink="">
      <xdr:nvSpPr>
        <xdr:cNvPr id="2189695" name="Line 27"/>
        <xdr:cNvSpPr>
          <a:spLocks noChangeShapeType="1"/>
        </xdr:cNvSpPr>
      </xdr:nvSpPr>
      <xdr:spPr bwMode="auto">
        <a:xfrm>
          <a:off x="9525" y="2838450"/>
          <a:ext cx="522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676275</xdr:colOff>
      <xdr:row>1</xdr:row>
      <xdr:rowOff>9525</xdr:rowOff>
    </xdr:from>
    <xdr:to>
      <xdr:col>2</xdr:col>
      <xdr:colOff>676275</xdr:colOff>
      <xdr:row>11</xdr:row>
      <xdr:rowOff>9525</xdr:rowOff>
    </xdr:to>
    <xdr:sp macro="" textlink="">
      <xdr:nvSpPr>
        <xdr:cNvPr id="2189696" name="Line 10"/>
        <xdr:cNvSpPr>
          <a:spLocks noChangeShapeType="1"/>
        </xdr:cNvSpPr>
      </xdr:nvSpPr>
      <xdr:spPr bwMode="auto">
        <a:xfrm>
          <a:off x="2495550" y="723900"/>
          <a:ext cx="0" cy="85248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676275</xdr:colOff>
      <xdr:row>2</xdr:row>
      <xdr:rowOff>9525</xdr:rowOff>
    </xdr:from>
    <xdr:to>
      <xdr:col>1</xdr:col>
      <xdr:colOff>676275</xdr:colOff>
      <xdr:row>11</xdr:row>
      <xdr:rowOff>0</xdr:rowOff>
    </xdr:to>
    <xdr:sp macro="" textlink="">
      <xdr:nvSpPr>
        <xdr:cNvPr id="2189697" name="Line 15"/>
        <xdr:cNvSpPr>
          <a:spLocks noChangeShapeType="1"/>
        </xdr:cNvSpPr>
      </xdr:nvSpPr>
      <xdr:spPr bwMode="auto">
        <a:xfrm flipV="1">
          <a:off x="1809750" y="1285875"/>
          <a:ext cx="0" cy="795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1</xdr:row>
      <xdr:rowOff>9525</xdr:rowOff>
    </xdr:from>
    <xdr:to>
      <xdr:col>3</xdr:col>
      <xdr:colOff>666750</xdr:colOff>
      <xdr:row>10</xdr:row>
      <xdr:rowOff>904875</xdr:rowOff>
    </xdr:to>
    <xdr:sp macro="" textlink="">
      <xdr:nvSpPr>
        <xdr:cNvPr id="2189698" name="Line 11"/>
        <xdr:cNvSpPr>
          <a:spLocks noChangeShapeType="1"/>
        </xdr:cNvSpPr>
      </xdr:nvSpPr>
      <xdr:spPr bwMode="auto">
        <a:xfrm>
          <a:off x="3171825" y="723900"/>
          <a:ext cx="0" cy="8505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676275</xdr:colOff>
      <xdr:row>1</xdr:row>
      <xdr:rowOff>0</xdr:rowOff>
    </xdr:from>
    <xdr:to>
      <xdr:col>4</xdr:col>
      <xdr:colOff>676275</xdr:colOff>
      <xdr:row>10</xdr:row>
      <xdr:rowOff>904875</xdr:rowOff>
    </xdr:to>
    <xdr:sp macro="" textlink="">
      <xdr:nvSpPr>
        <xdr:cNvPr id="2189699" name="Line 12"/>
        <xdr:cNvSpPr>
          <a:spLocks noChangeShapeType="1"/>
        </xdr:cNvSpPr>
      </xdr:nvSpPr>
      <xdr:spPr bwMode="auto">
        <a:xfrm>
          <a:off x="3867150" y="714375"/>
          <a:ext cx="0" cy="8515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666750</xdr:colOff>
      <xdr:row>1</xdr:row>
      <xdr:rowOff>0</xdr:rowOff>
    </xdr:from>
    <xdr:to>
      <xdr:col>5</xdr:col>
      <xdr:colOff>666750</xdr:colOff>
      <xdr:row>10</xdr:row>
      <xdr:rowOff>895350</xdr:rowOff>
    </xdr:to>
    <xdr:sp macro="" textlink="">
      <xdr:nvSpPr>
        <xdr:cNvPr id="2189700" name="Line 13"/>
        <xdr:cNvSpPr>
          <a:spLocks noChangeShapeType="1"/>
        </xdr:cNvSpPr>
      </xdr:nvSpPr>
      <xdr:spPr bwMode="auto">
        <a:xfrm>
          <a:off x="4543425" y="714375"/>
          <a:ext cx="0" cy="8505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3</xdr:row>
      <xdr:rowOff>0</xdr:rowOff>
    </xdr:from>
    <xdr:to>
      <xdr:col>1</xdr:col>
      <xdr:colOff>9525</xdr:colOff>
      <xdr:row>10</xdr:row>
      <xdr:rowOff>904875</xdr:rowOff>
    </xdr:to>
    <xdr:sp macro="" textlink="">
      <xdr:nvSpPr>
        <xdr:cNvPr id="2189701" name="Line 30"/>
        <xdr:cNvSpPr>
          <a:spLocks noChangeShapeType="1"/>
        </xdr:cNvSpPr>
      </xdr:nvSpPr>
      <xdr:spPr bwMode="auto">
        <a:xfrm>
          <a:off x="1143000" y="1924050"/>
          <a:ext cx="0" cy="7305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xdr:row>
      <xdr:rowOff>0</xdr:rowOff>
    </xdr:from>
    <xdr:to>
      <xdr:col>1</xdr:col>
      <xdr:colOff>161925</xdr:colOff>
      <xdr:row>14</xdr:row>
      <xdr:rowOff>145401</xdr:rowOff>
    </xdr:to>
    <xdr:sp macro="" textlink="">
      <xdr:nvSpPr>
        <xdr:cNvPr id="22" name="Abgerundetes Rechteck 21">
          <a:hlinkClick xmlns:r="http://schemas.openxmlformats.org/officeDocument/2006/relationships" r:id="rId3"/>
        </xdr:cNvPr>
        <xdr:cNvSpPr/>
      </xdr:nvSpPr>
      <xdr:spPr>
        <a:xfrm>
          <a:off x="133350" y="97155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295275</xdr:colOff>
      <xdr:row>13</xdr:row>
      <xdr:rowOff>0</xdr:rowOff>
    </xdr:from>
    <xdr:to>
      <xdr:col>3</xdr:col>
      <xdr:colOff>85725</xdr:colOff>
      <xdr:row>14</xdr:row>
      <xdr:rowOff>145401</xdr:rowOff>
    </xdr:to>
    <xdr:sp macro="" textlink="">
      <xdr:nvSpPr>
        <xdr:cNvPr id="23" name="Abgerundetes Rechteck 22">
          <a:hlinkClick xmlns:r="http://schemas.openxmlformats.org/officeDocument/2006/relationships" r:id="rId4"/>
        </xdr:cNvPr>
        <xdr:cNvSpPr/>
      </xdr:nvSpPr>
      <xdr:spPr>
        <a:xfrm>
          <a:off x="1428750" y="97155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1</xdr:col>
      <xdr:colOff>9525</xdr:colOff>
      <xdr:row>1</xdr:row>
      <xdr:rowOff>9525</xdr:rowOff>
    </xdr:from>
    <xdr:to>
      <xdr:col>6</xdr:col>
      <xdr:colOff>666750</xdr:colOff>
      <xdr:row>2</xdr:row>
      <xdr:rowOff>638175</xdr:rowOff>
    </xdr:to>
    <xdr:sp macro="" textlink="">
      <xdr:nvSpPr>
        <xdr:cNvPr id="2189704" name="Rectangle 9"/>
        <xdr:cNvSpPr>
          <a:spLocks noChangeArrowheads="1"/>
        </xdr:cNvSpPr>
      </xdr:nvSpPr>
      <xdr:spPr bwMode="auto">
        <a:xfrm>
          <a:off x="1143000" y="723900"/>
          <a:ext cx="4086225" cy="1190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xdr:row>
      <xdr:rowOff>9525</xdr:rowOff>
    </xdr:from>
    <xdr:to>
      <xdr:col>2</xdr:col>
      <xdr:colOff>676275</xdr:colOff>
      <xdr:row>2</xdr:row>
      <xdr:rowOff>9525</xdr:rowOff>
    </xdr:to>
    <xdr:sp macro="" textlink="">
      <xdr:nvSpPr>
        <xdr:cNvPr id="2189705" name="Line 14"/>
        <xdr:cNvSpPr>
          <a:spLocks noChangeShapeType="1"/>
        </xdr:cNvSpPr>
      </xdr:nvSpPr>
      <xdr:spPr bwMode="auto">
        <a:xfrm>
          <a:off x="1133475" y="1285875"/>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771525</xdr:colOff>
      <xdr:row>0</xdr:row>
      <xdr:rowOff>66675</xdr:rowOff>
    </xdr:from>
    <xdr:to>
      <xdr:col>1</xdr:col>
      <xdr:colOff>2057400</xdr:colOff>
      <xdr:row>0</xdr:row>
      <xdr:rowOff>609600</xdr:rowOff>
    </xdr:to>
    <xdr:pic>
      <xdr:nvPicPr>
        <xdr:cNvPr id="2165240"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5" y="666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7324725</xdr:colOff>
      <xdr:row>0</xdr:row>
      <xdr:rowOff>1219200</xdr:rowOff>
    </xdr:from>
    <xdr:to>
      <xdr:col>1</xdr:col>
      <xdr:colOff>2238375</xdr:colOff>
      <xdr:row>32</xdr:row>
      <xdr:rowOff>66675</xdr:rowOff>
    </xdr:to>
    <xdr:pic>
      <xdr:nvPicPr>
        <xdr:cNvPr id="2165241" name="Grafik 30" descr="Scan gabarits essais.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24725" y="1219200"/>
          <a:ext cx="2952750"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37</xdr:row>
      <xdr:rowOff>0</xdr:rowOff>
    </xdr:from>
    <xdr:to>
      <xdr:col>0</xdr:col>
      <xdr:colOff>1285875</xdr:colOff>
      <xdr:row>38</xdr:row>
      <xdr:rowOff>145401</xdr:rowOff>
    </xdr:to>
    <xdr:sp macro="" textlink="">
      <xdr:nvSpPr>
        <xdr:cNvPr id="3" name="Abgerundetes Rechteck 2">
          <a:hlinkClick xmlns:r="http://schemas.openxmlformats.org/officeDocument/2006/relationships" r:id="rId3"/>
        </xdr:cNvPr>
        <xdr:cNvSpPr/>
      </xdr:nvSpPr>
      <xdr:spPr>
        <a:xfrm>
          <a:off x="123825" y="76962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1419225</xdr:colOff>
      <xdr:row>37</xdr:row>
      <xdr:rowOff>0</xdr:rowOff>
    </xdr:from>
    <xdr:to>
      <xdr:col>0</xdr:col>
      <xdr:colOff>2581275</xdr:colOff>
      <xdr:row>38</xdr:row>
      <xdr:rowOff>145401</xdr:rowOff>
    </xdr:to>
    <xdr:sp macro="" textlink="">
      <xdr:nvSpPr>
        <xdr:cNvPr id="4" name="Abgerundetes Rechteck 3">
          <a:hlinkClick xmlns:r="http://schemas.openxmlformats.org/officeDocument/2006/relationships" r:id="rId4"/>
        </xdr:cNvPr>
        <xdr:cNvSpPr/>
      </xdr:nvSpPr>
      <xdr:spPr>
        <a:xfrm>
          <a:off x="1419225" y="76962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5076825</xdr:colOff>
      <xdr:row>31</xdr:row>
      <xdr:rowOff>95250</xdr:rowOff>
    </xdr:from>
    <xdr:to>
      <xdr:col>0</xdr:col>
      <xdr:colOff>6886575</xdr:colOff>
      <xdr:row>34</xdr:row>
      <xdr:rowOff>0</xdr:rowOff>
    </xdr:to>
    <xdr:sp macro="" textlink="">
      <xdr:nvSpPr>
        <xdr:cNvPr id="21" name="Textfeld 16"/>
        <xdr:cNvSpPr txBox="1"/>
      </xdr:nvSpPr>
      <xdr:spPr bwMode="auto">
        <a:xfrm>
          <a:off x="5076825" y="6819900"/>
          <a:ext cx="1809750" cy="390525"/>
        </a:xfrm>
        <a:prstGeom prst="rect">
          <a:avLst/>
        </a:prstGeom>
        <a:noFill/>
      </xdr:spPr>
      <xdr:txBody>
        <a:bodyPr wrap="square" rtlCol="0">
          <a:noAutofit/>
        </a:bodyPr>
        <a:lstStyle>
          <a:defPPr>
            <a:defRPr lang="de-DE"/>
          </a:defPPr>
          <a:lvl1pPr algn="l" rtl="0" fontAlgn="base">
            <a:spcBef>
              <a:spcPct val="0"/>
            </a:spcBef>
            <a:spcAft>
              <a:spcPct val="0"/>
            </a:spcAft>
            <a:defRPr sz="2200" kern="1200">
              <a:solidFill>
                <a:schemeClr val="tx1"/>
              </a:solidFill>
              <a:latin typeface="Arial" charset="0"/>
              <a:ea typeface="ヒラギノ角ゴ Pro W3" charset="-128"/>
              <a:cs typeface="+mn-cs"/>
            </a:defRPr>
          </a:lvl1pPr>
          <a:lvl2pPr marL="457200" algn="l" rtl="0" fontAlgn="base">
            <a:spcBef>
              <a:spcPct val="0"/>
            </a:spcBef>
            <a:spcAft>
              <a:spcPct val="0"/>
            </a:spcAft>
            <a:defRPr sz="2200" kern="1200">
              <a:solidFill>
                <a:schemeClr val="tx1"/>
              </a:solidFill>
              <a:latin typeface="Arial" charset="0"/>
              <a:ea typeface="ヒラギノ角ゴ Pro W3" charset="-128"/>
              <a:cs typeface="+mn-cs"/>
            </a:defRPr>
          </a:lvl2pPr>
          <a:lvl3pPr marL="914400" algn="l" rtl="0" fontAlgn="base">
            <a:spcBef>
              <a:spcPct val="0"/>
            </a:spcBef>
            <a:spcAft>
              <a:spcPct val="0"/>
            </a:spcAft>
            <a:defRPr sz="2200" kern="1200">
              <a:solidFill>
                <a:schemeClr val="tx1"/>
              </a:solidFill>
              <a:latin typeface="Arial" charset="0"/>
              <a:ea typeface="ヒラギノ角ゴ Pro W3" charset="-128"/>
              <a:cs typeface="+mn-cs"/>
            </a:defRPr>
          </a:lvl3pPr>
          <a:lvl4pPr marL="1371600" algn="l" rtl="0" fontAlgn="base">
            <a:spcBef>
              <a:spcPct val="0"/>
            </a:spcBef>
            <a:spcAft>
              <a:spcPct val="0"/>
            </a:spcAft>
            <a:defRPr sz="2200" kern="1200">
              <a:solidFill>
                <a:schemeClr val="tx1"/>
              </a:solidFill>
              <a:latin typeface="Arial" charset="0"/>
              <a:ea typeface="ヒラギノ角ゴ Pro W3" charset="-128"/>
              <a:cs typeface="+mn-cs"/>
            </a:defRPr>
          </a:lvl4pPr>
          <a:lvl5pPr marL="1828800" algn="l" rtl="0" fontAlgn="base">
            <a:spcBef>
              <a:spcPct val="0"/>
            </a:spcBef>
            <a:spcAft>
              <a:spcPct val="0"/>
            </a:spcAft>
            <a:defRPr sz="2200" kern="1200">
              <a:solidFill>
                <a:schemeClr val="tx1"/>
              </a:solidFill>
              <a:latin typeface="Arial" charset="0"/>
              <a:ea typeface="ヒラギノ角ゴ Pro W3" charset="-128"/>
              <a:cs typeface="+mn-cs"/>
            </a:defRPr>
          </a:lvl5pPr>
          <a:lvl6pPr marL="2286000" algn="l" defTabSz="914400" rtl="0" eaLnBrk="1" latinLnBrk="0" hangingPunct="1">
            <a:defRPr sz="2200" kern="1200">
              <a:solidFill>
                <a:schemeClr val="tx1"/>
              </a:solidFill>
              <a:latin typeface="Arial" charset="0"/>
              <a:ea typeface="ヒラギノ角ゴ Pro W3" charset="-128"/>
              <a:cs typeface="+mn-cs"/>
            </a:defRPr>
          </a:lvl6pPr>
          <a:lvl7pPr marL="2743200" algn="l" defTabSz="914400" rtl="0" eaLnBrk="1" latinLnBrk="0" hangingPunct="1">
            <a:defRPr sz="2200" kern="1200">
              <a:solidFill>
                <a:schemeClr val="tx1"/>
              </a:solidFill>
              <a:latin typeface="Arial" charset="0"/>
              <a:ea typeface="ヒラギノ角ゴ Pro W3" charset="-128"/>
              <a:cs typeface="+mn-cs"/>
            </a:defRPr>
          </a:lvl7pPr>
          <a:lvl8pPr marL="3200400" algn="l" defTabSz="914400" rtl="0" eaLnBrk="1" latinLnBrk="0" hangingPunct="1">
            <a:defRPr sz="2200" kern="1200">
              <a:solidFill>
                <a:schemeClr val="tx1"/>
              </a:solidFill>
              <a:latin typeface="Arial" charset="0"/>
              <a:ea typeface="ヒラギノ角ゴ Pro W3" charset="-128"/>
              <a:cs typeface="+mn-cs"/>
            </a:defRPr>
          </a:lvl8pPr>
          <a:lvl9pPr marL="3657600" algn="l" defTabSz="914400" rtl="0" eaLnBrk="1" latinLnBrk="0" hangingPunct="1">
            <a:defRPr sz="2200" kern="1200">
              <a:solidFill>
                <a:schemeClr val="tx1"/>
              </a:solidFill>
              <a:latin typeface="Arial" charset="0"/>
              <a:ea typeface="ヒラギノ角ゴ Pro W3" charset="-128"/>
              <a:cs typeface="+mn-cs"/>
            </a:defRPr>
          </a:lvl9pPr>
        </a:lstStyle>
        <a:p>
          <a:pPr algn="ctr"/>
          <a:r>
            <a:rPr lang="fr-CH" sz="1000" b="1"/>
            <a:t>Prüfkörper (Rundstäbe) für Fingerfangstellen</a:t>
          </a:r>
          <a:endParaRPr lang="fr-CH" sz="1000"/>
        </a:p>
      </xdr:txBody>
    </xdr:sp>
    <xdr:clientData/>
  </xdr:twoCellAnchor>
  <xdr:twoCellAnchor>
    <xdr:from>
      <xdr:col>0</xdr:col>
      <xdr:colOff>133350</xdr:colOff>
      <xdr:row>0</xdr:row>
      <xdr:rowOff>1619250</xdr:rowOff>
    </xdr:from>
    <xdr:to>
      <xdr:col>0</xdr:col>
      <xdr:colOff>4143375</xdr:colOff>
      <xdr:row>21</xdr:row>
      <xdr:rowOff>0</xdr:rowOff>
    </xdr:to>
    <xdr:pic>
      <xdr:nvPicPr>
        <xdr:cNvPr id="2165245" name="Grafik 16" descr="Gabarit coincement tête - ouverture en V.jp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1619250"/>
          <a:ext cx="4010025" cy="348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4010025</xdr:colOff>
      <xdr:row>0</xdr:row>
      <xdr:rowOff>1657350</xdr:rowOff>
    </xdr:from>
    <xdr:to>
      <xdr:col>0</xdr:col>
      <xdr:colOff>7496175</xdr:colOff>
      <xdr:row>20</xdr:row>
      <xdr:rowOff>95250</xdr:rowOff>
    </xdr:to>
    <xdr:pic>
      <xdr:nvPicPr>
        <xdr:cNvPr id="2165246" name="Grafik 17" descr="Gabarit Duffle coat.jp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10025" y="1657350"/>
          <a:ext cx="348615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21</xdr:row>
      <xdr:rowOff>95250</xdr:rowOff>
    </xdr:from>
    <xdr:to>
      <xdr:col>0</xdr:col>
      <xdr:colOff>2428875</xdr:colOff>
      <xdr:row>25</xdr:row>
      <xdr:rowOff>9525</xdr:rowOff>
    </xdr:to>
    <xdr:sp macro="" textlink="">
      <xdr:nvSpPr>
        <xdr:cNvPr id="19" name="Textfeld 14"/>
        <xdr:cNvSpPr txBox="1"/>
      </xdr:nvSpPr>
      <xdr:spPr bwMode="auto">
        <a:xfrm>
          <a:off x="200025" y="5200650"/>
          <a:ext cx="2228850" cy="561975"/>
        </a:xfrm>
        <a:prstGeom prst="rect">
          <a:avLst/>
        </a:prstGeom>
        <a:noFill/>
      </xdr:spPr>
      <xdr:txBody>
        <a:bodyPr wrap="square" rtlCol="0">
          <a:noAutofit/>
        </a:bodyPr>
        <a:lstStyle>
          <a:defPPr>
            <a:defRPr lang="de-DE"/>
          </a:defPPr>
          <a:lvl1pPr algn="l" rtl="0" fontAlgn="base">
            <a:spcBef>
              <a:spcPct val="0"/>
            </a:spcBef>
            <a:spcAft>
              <a:spcPct val="0"/>
            </a:spcAft>
            <a:defRPr sz="2200" kern="1200">
              <a:solidFill>
                <a:schemeClr val="tx1"/>
              </a:solidFill>
              <a:latin typeface="Arial" charset="0"/>
              <a:ea typeface="ヒラギノ角ゴ Pro W3" charset="-128"/>
              <a:cs typeface="+mn-cs"/>
            </a:defRPr>
          </a:lvl1pPr>
          <a:lvl2pPr marL="457200" algn="l" rtl="0" fontAlgn="base">
            <a:spcBef>
              <a:spcPct val="0"/>
            </a:spcBef>
            <a:spcAft>
              <a:spcPct val="0"/>
            </a:spcAft>
            <a:defRPr sz="2200" kern="1200">
              <a:solidFill>
                <a:schemeClr val="tx1"/>
              </a:solidFill>
              <a:latin typeface="Arial" charset="0"/>
              <a:ea typeface="ヒラギノ角ゴ Pro W3" charset="-128"/>
              <a:cs typeface="+mn-cs"/>
            </a:defRPr>
          </a:lvl2pPr>
          <a:lvl3pPr marL="914400" algn="l" rtl="0" fontAlgn="base">
            <a:spcBef>
              <a:spcPct val="0"/>
            </a:spcBef>
            <a:spcAft>
              <a:spcPct val="0"/>
            </a:spcAft>
            <a:defRPr sz="2200" kern="1200">
              <a:solidFill>
                <a:schemeClr val="tx1"/>
              </a:solidFill>
              <a:latin typeface="Arial" charset="0"/>
              <a:ea typeface="ヒラギノ角ゴ Pro W3" charset="-128"/>
              <a:cs typeface="+mn-cs"/>
            </a:defRPr>
          </a:lvl3pPr>
          <a:lvl4pPr marL="1371600" algn="l" rtl="0" fontAlgn="base">
            <a:spcBef>
              <a:spcPct val="0"/>
            </a:spcBef>
            <a:spcAft>
              <a:spcPct val="0"/>
            </a:spcAft>
            <a:defRPr sz="2200" kern="1200">
              <a:solidFill>
                <a:schemeClr val="tx1"/>
              </a:solidFill>
              <a:latin typeface="Arial" charset="0"/>
              <a:ea typeface="ヒラギノ角ゴ Pro W3" charset="-128"/>
              <a:cs typeface="+mn-cs"/>
            </a:defRPr>
          </a:lvl4pPr>
          <a:lvl5pPr marL="1828800" algn="l" rtl="0" fontAlgn="base">
            <a:spcBef>
              <a:spcPct val="0"/>
            </a:spcBef>
            <a:spcAft>
              <a:spcPct val="0"/>
            </a:spcAft>
            <a:defRPr sz="2200" kern="1200">
              <a:solidFill>
                <a:schemeClr val="tx1"/>
              </a:solidFill>
              <a:latin typeface="Arial" charset="0"/>
              <a:ea typeface="ヒラギノ角ゴ Pro W3" charset="-128"/>
              <a:cs typeface="+mn-cs"/>
            </a:defRPr>
          </a:lvl5pPr>
          <a:lvl6pPr marL="2286000" algn="l" defTabSz="914400" rtl="0" eaLnBrk="1" latinLnBrk="0" hangingPunct="1">
            <a:defRPr sz="2200" kern="1200">
              <a:solidFill>
                <a:schemeClr val="tx1"/>
              </a:solidFill>
              <a:latin typeface="Arial" charset="0"/>
              <a:ea typeface="ヒラギノ角ゴ Pro W3" charset="-128"/>
              <a:cs typeface="+mn-cs"/>
            </a:defRPr>
          </a:lvl6pPr>
          <a:lvl7pPr marL="2743200" algn="l" defTabSz="914400" rtl="0" eaLnBrk="1" latinLnBrk="0" hangingPunct="1">
            <a:defRPr sz="2200" kern="1200">
              <a:solidFill>
                <a:schemeClr val="tx1"/>
              </a:solidFill>
              <a:latin typeface="Arial" charset="0"/>
              <a:ea typeface="ヒラギノ角ゴ Pro W3" charset="-128"/>
              <a:cs typeface="+mn-cs"/>
            </a:defRPr>
          </a:lvl7pPr>
          <a:lvl8pPr marL="3200400" algn="l" defTabSz="914400" rtl="0" eaLnBrk="1" latinLnBrk="0" hangingPunct="1">
            <a:defRPr sz="2200" kern="1200">
              <a:solidFill>
                <a:schemeClr val="tx1"/>
              </a:solidFill>
              <a:latin typeface="Arial" charset="0"/>
              <a:ea typeface="ヒラギノ角ゴ Pro W3" charset="-128"/>
              <a:cs typeface="+mn-cs"/>
            </a:defRPr>
          </a:lvl8pPr>
          <a:lvl9pPr marL="3657600" algn="l" defTabSz="914400" rtl="0" eaLnBrk="1" latinLnBrk="0" hangingPunct="1">
            <a:defRPr sz="2200" kern="1200">
              <a:solidFill>
                <a:schemeClr val="tx1"/>
              </a:solidFill>
              <a:latin typeface="Arial" charset="0"/>
              <a:ea typeface="ヒラギノ角ゴ Pro W3" charset="-128"/>
              <a:cs typeface="+mn-cs"/>
            </a:defRPr>
          </a:lvl9pPr>
        </a:lstStyle>
        <a:p>
          <a:r>
            <a:rPr lang="fr-CH" sz="1050" b="1"/>
            <a:t>Prüfkörper für Kopffangstellen</a:t>
          </a:r>
          <a:br>
            <a:rPr lang="fr-CH" sz="1050" b="1"/>
          </a:br>
          <a:r>
            <a:rPr lang="fr-CH" sz="1050"/>
            <a:t>für V-Öffnungen</a:t>
          </a:r>
        </a:p>
      </xdr:txBody>
    </xdr:sp>
    <xdr:clientData/>
  </xdr:twoCellAnchor>
  <xdr:twoCellAnchor>
    <xdr:from>
      <xdr:col>0</xdr:col>
      <xdr:colOff>200025</xdr:colOff>
      <xdr:row>24</xdr:row>
      <xdr:rowOff>152400</xdr:rowOff>
    </xdr:from>
    <xdr:to>
      <xdr:col>0</xdr:col>
      <xdr:colOff>3505200</xdr:colOff>
      <xdr:row>33</xdr:row>
      <xdr:rowOff>28575</xdr:rowOff>
    </xdr:to>
    <xdr:sp macro="" textlink="">
      <xdr:nvSpPr>
        <xdr:cNvPr id="22" name="Textfeld 17"/>
        <xdr:cNvSpPr txBox="1"/>
      </xdr:nvSpPr>
      <xdr:spPr bwMode="auto">
        <a:xfrm>
          <a:off x="200025" y="5743575"/>
          <a:ext cx="3305175" cy="1333500"/>
        </a:xfrm>
        <a:prstGeom prst="rect">
          <a:avLst/>
        </a:prstGeom>
        <a:noFill/>
      </xdr:spPr>
      <xdr:txBody>
        <a:bodyPr wrap="square" rtlCol="0">
          <a:noAutofit/>
        </a:bodyPr>
        <a:lstStyle>
          <a:defPPr>
            <a:defRPr lang="de-DE"/>
          </a:defPPr>
          <a:lvl1pPr algn="l" rtl="0" fontAlgn="base">
            <a:spcBef>
              <a:spcPct val="0"/>
            </a:spcBef>
            <a:spcAft>
              <a:spcPct val="0"/>
            </a:spcAft>
            <a:defRPr sz="2200" kern="1200">
              <a:solidFill>
                <a:schemeClr val="tx1"/>
              </a:solidFill>
              <a:latin typeface="Arial" charset="0"/>
              <a:ea typeface="ヒラギノ角ゴ Pro W3" charset="-128"/>
              <a:cs typeface="+mn-cs"/>
            </a:defRPr>
          </a:lvl1pPr>
          <a:lvl2pPr marL="457200" algn="l" rtl="0" fontAlgn="base">
            <a:spcBef>
              <a:spcPct val="0"/>
            </a:spcBef>
            <a:spcAft>
              <a:spcPct val="0"/>
            </a:spcAft>
            <a:defRPr sz="2200" kern="1200">
              <a:solidFill>
                <a:schemeClr val="tx1"/>
              </a:solidFill>
              <a:latin typeface="Arial" charset="0"/>
              <a:ea typeface="ヒラギノ角ゴ Pro W3" charset="-128"/>
              <a:cs typeface="+mn-cs"/>
            </a:defRPr>
          </a:lvl2pPr>
          <a:lvl3pPr marL="914400" algn="l" rtl="0" fontAlgn="base">
            <a:spcBef>
              <a:spcPct val="0"/>
            </a:spcBef>
            <a:spcAft>
              <a:spcPct val="0"/>
            </a:spcAft>
            <a:defRPr sz="2200" kern="1200">
              <a:solidFill>
                <a:schemeClr val="tx1"/>
              </a:solidFill>
              <a:latin typeface="Arial" charset="0"/>
              <a:ea typeface="ヒラギノ角ゴ Pro W3" charset="-128"/>
              <a:cs typeface="+mn-cs"/>
            </a:defRPr>
          </a:lvl3pPr>
          <a:lvl4pPr marL="1371600" algn="l" rtl="0" fontAlgn="base">
            <a:spcBef>
              <a:spcPct val="0"/>
            </a:spcBef>
            <a:spcAft>
              <a:spcPct val="0"/>
            </a:spcAft>
            <a:defRPr sz="2200" kern="1200">
              <a:solidFill>
                <a:schemeClr val="tx1"/>
              </a:solidFill>
              <a:latin typeface="Arial" charset="0"/>
              <a:ea typeface="ヒラギノ角ゴ Pro W3" charset="-128"/>
              <a:cs typeface="+mn-cs"/>
            </a:defRPr>
          </a:lvl4pPr>
          <a:lvl5pPr marL="1828800" algn="l" rtl="0" fontAlgn="base">
            <a:spcBef>
              <a:spcPct val="0"/>
            </a:spcBef>
            <a:spcAft>
              <a:spcPct val="0"/>
            </a:spcAft>
            <a:defRPr sz="2200" kern="1200">
              <a:solidFill>
                <a:schemeClr val="tx1"/>
              </a:solidFill>
              <a:latin typeface="Arial" charset="0"/>
              <a:ea typeface="ヒラギノ角ゴ Pro W3" charset="-128"/>
              <a:cs typeface="+mn-cs"/>
            </a:defRPr>
          </a:lvl5pPr>
          <a:lvl6pPr marL="2286000" algn="l" defTabSz="914400" rtl="0" eaLnBrk="1" latinLnBrk="0" hangingPunct="1">
            <a:defRPr sz="2200" kern="1200">
              <a:solidFill>
                <a:schemeClr val="tx1"/>
              </a:solidFill>
              <a:latin typeface="Arial" charset="0"/>
              <a:ea typeface="ヒラギノ角ゴ Pro W3" charset="-128"/>
              <a:cs typeface="+mn-cs"/>
            </a:defRPr>
          </a:lvl6pPr>
          <a:lvl7pPr marL="2743200" algn="l" defTabSz="914400" rtl="0" eaLnBrk="1" latinLnBrk="0" hangingPunct="1">
            <a:defRPr sz="2200" kern="1200">
              <a:solidFill>
                <a:schemeClr val="tx1"/>
              </a:solidFill>
              <a:latin typeface="Arial" charset="0"/>
              <a:ea typeface="ヒラギノ角ゴ Pro W3" charset="-128"/>
              <a:cs typeface="+mn-cs"/>
            </a:defRPr>
          </a:lvl7pPr>
          <a:lvl8pPr marL="3200400" algn="l" defTabSz="914400" rtl="0" eaLnBrk="1" latinLnBrk="0" hangingPunct="1">
            <a:defRPr sz="2200" kern="1200">
              <a:solidFill>
                <a:schemeClr val="tx1"/>
              </a:solidFill>
              <a:latin typeface="Arial" charset="0"/>
              <a:ea typeface="ヒラギノ角ゴ Pro W3" charset="-128"/>
              <a:cs typeface="+mn-cs"/>
            </a:defRPr>
          </a:lvl8pPr>
          <a:lvl9pPr marL="3657600" algn="l" defTabSz="914400" rtl="0" eaLnBrk="1" latinLnBrk="0" hangingPunct="1">
            <a:defRPr sz="2200" kern="1200">
              <a:solidFill>
                <a:schemeClr val="tx1"/>
              </a:solidFill>
              <a:latin typeface="Arial" charset="0"/>
              <a:ea typeface="ヒラギノ角ゴ Pro W3" charset="-128"/>
              <a:cs typeface="+mn-cs"/>
            </a:defRPr>
          </a:lvl9pPr>
        </a:lstStyle>
        <a:p>
          <a:pPr>
            <a:lnSpc>
              <a:spcPts val="1000"/>
            </a:lnSpc>
            <a:spcBef>
              <a:spcPts val="600"/>
            </a:spcBef>
          </a:pPr>
          <a:r>
            <a:rPr lang="fr-CH" sz="1050" b="1" u="sng"/>
            <a:t>Hinweise:</a:t>
          </a:r>
        </a:p>
        <a:p>
          <a:pPr marL="88900" indent="-88900">
            <a:spcBef>
              <a:spcPts val="600"/>
            </a:spcBef>
            <a:buFont typeface="Arial" pitchFamily="34" charset="0"/>
            <a:buChar char="•"/>
          </a:pPr>
          <a:r>
            <a:rPr lang="fr-CH" sz="1050"/>
            <a:t>In der Norm</a:t>
          </a:r>
          <a:r>
            <a:rPr lang="fr-CH" sz="1050" baseline="0"/>
            <a:t> </a:t>
          </a:r>
          <a:r>
            <a:rPr lang="fr-CH" sz="1050"/>
            <a:t>SN EN 1176-1 Anhang D wird die Handhabung der Prüfkörper</a:t>
          </a:r>
          <a:r>
            <a:rPr lang="fr-CH" sz="1050" baseline="0"/>
            <a:t> detailliert </a:t>
          </a:r>
          <a:r>
            <a:rPr lang="fr-CH" sz="1050"/>
            <a:t>beschrieben  </a:t>
          </a:r>
          <a:br>
            <a:rPr lang="fr-CH" sz="1050"/>
          </a:br>
          <a:r>
            <a:rPr lang="fr-CH" sz="1050"/>
            <a:t>(S. 70-82).</a:t>
          </a:r>
        </a:p>
        <a:p>
          <a:pPr marL="88900" indent="-88900">
            <a:spcBef>
              <a:spcPts val="600"/>
            </a:spcBef>
            <a:buFont typeface="Arial" pitchFamily="34" charset="0"/>
            <a:buChar char="•"/>
          </a:pPr>
          <a:r>
            <a:rPr lang="fr-CH" sz="1050" b="1"/>
            <a:t>Prüfkörper</a:t>
          </a:r>
          <a:r>
            <a:rPr lang="fr-CH" sz="1050" b="1" baseline="0"/>
            <a:t> aus Polyester </a:t>
          </a:r>
          <a:r>
            <a:rPr lang="fr-CH" sz="1050" b="1"/>
            <a:t>(und</a:t>
          </a:r>
          <a:r>
            <a:rPr lang="fr-CH" sz="1050" b="1" baseline="0"/>
            <a:t> Fiberglas</a:t>
          </a:r>
          <a:r>
            <a:rPr lang="fr-CH" sz="1050" b="1"/>
            <a:t>)</a:t>
          </a:r>
          <a:br>
            <a:rPr lang="fr-CH" sz="1050" b="1"/>
          </a:br>
          <a:r>
            <a:rPr lang="fr-CH" sz="1050"/>
            <a:t>sind bei Hags Zürich oder beim Hersteller Ewa Beckmann, D 23623 Dakendorf, erhältlich.</a:t>
          </a:r>
        </a:p>
      </xdr:txBody>
    </xdr:sp>
    <xdr:clientData/>
  </xdr:twoCellAnchor>
  <xdr:twoCellAnchor>
    <xdr:from>
      <xdr:col>0</xdr:col>
      <xdr:colOff>5119688</xdr:colOff>
      <xdr:row>15</xdr:row>
      <xdr:rowOff>114300</xdr:rowOff>
    </xdr:from>
    <xdr:to>
      <xdr:col>0</xdr:col>
      <xdr:colOff>7100888</xdr:colOff>
      <xdr:row>19</xdr:row>
      <xdr:rowOff>9525</xdr:rowOff>
    </xdr:to>
    <xdr:sp macro="" textlink="">
      <xdr:nvSpPr>
        <xdr:cNvPr id="20" name="Textfeld 15"/>
        <xdr:cNvSpPr txBox="1"/>
      </xdr:nvSpPr>
      <xdr:spPr bwMode="auto">
        <a:xfrm>
          <a:off x="5119688" y="4248150"/>
          <a:ext cx="1981200" cy="542925"/>
        </a:xfrm>
        <a:prstGeom prst="rect">
          <a:avLst/>
        </a:prstGeom>
        <a:noFill/>
      </xdr:spPr>
      <xdr:txBody>
        <a:bodyPr wrap="square" rtlCol="0">
          <a:noAutofit/>
        </a:bodyPr>
        <a:lstStyle>
          <a:defPPr>
            <a:defRPr lang="de-DE"/>
          </a:defPPr>
          <a:lvl1pPr algn="l" rtl="0" fontAlgn="base">
            <a:spcBef>
              <a:spcPct val="0"/>
            </a:spcBef>
            <a:spcAft>
              <a:spcPct val="0"/>
            </a:spcAft>
            <a:defRPr sz="2200" kern="1200">
              <a:solidFill>
                <a:schemeClr val="tx1"/>
              </a:solidFill>
              <a:latin typeface="Arial" charset="0"/>
              <a:ea typeface="ヒラギノ角ゴ Pro W3" charset="-128"/>
              <a:cs typeface="+mn-cs"/>
            </a:defRPr>
          </a:lvl1pPr>
          <a:lvl2pPr marL="457200" algn="l" rtl="0" fontAlgn="base">
            <a:spcBef>
              <a:spcPct val="0"/>
            </a:spcBef>
            <a:spcAft>
              <a:spcPct val="0"/>
            </a:spcAft>
            <a:defRPr sz="2200" kern="1200">
              <a:solidFill>
                <a:schemeClr val="tx1"/>
              </a:solidFill>
              <a:latin typeface="Arial" charset="0"/>
              <a:ea typeface="ヒラギノ角ゴ Pro W3" charset="-128"/>
              <a:cs typeface="+mn-cs"/>
            </a:defRPr>
          </a:lvl2pPr>
          <a:lvl3pPr marL="914400" algn="l" rtl="0" fontAlgn="base">
            <a:spcBef>
              <a:spcPct val="0"/>
            </a:spcBef>
            <a:spcAft>
              <a:spcPct val="0"/>
            </a:spcAft>
            <a:defRPr sz="2200" kern="1200">
              <a:solidFill>
                <a:schemeClr val="tx1"/>
              </a:solidFill>
              <a:latin typeface="Arial" charset="0"/>
              <a:ea typeface="ヒラギノ角ゴ Pro W3" charset="-128"/>
              <a:cs typeface="+mn-cs"/>
            </a:defRPr>
          </a:lvl3pPr>
          <a:lvl4pPr marL="1371600" algn="l" rtl="0" fontAlgn="base">
            <a:spcBef>
              <a:spcPct val="0"/>
            </a:spcBef>
            <a:spcAft>
              <a:spcPct val="0"/>
            </a:spcAft>
            <a:defRPr sz="2200" kern="1200">
              <a:solidFill>
                <a:schemeClr val="tx1"/>
              </a:solidFill>
              <a:latin typeface="Arial" charset="0"/>
              <a:ea typeface="ヒラギノ角ゴ Pro W3" charset="-128"/>
              <a:cs typeface="+mn-cs"/>
            </a:defRPr>
          </a:lvl4pPr>
          <a:lvl5pPr marL="1828800" algn="l" rtl="0" fontAlgn="base">
            <a:spcBef>
              <a:spcPct val="0"/>
            </a:spcBef>
            <a:spcAft>
              <a:spcPct val="0"/>
            </a:spcAft>
            <a:defRPr sz="2200" kern="1200">
              <a:solidFill>
                <a:schemeClr val="tx1"/>
              </a:solidFill>
              <a:latin typeface="Arial" charset="0"/>
              <a:ea typeface="ヒラギノ角ゴ Pro W3" charset="-128"/>
              <a:cs typeface="+mn-cs"/>
            </a:defRPr>
          </a:lvl5pPr>
          <a:lvl6pPr marL="2286000" algn="l" defTabSz="914400" rtl="0" eaLnBrk="1" latinLnBrk="0" hangingPunct="1">
            <a:defRPr sz="2200" kern="1200">
              <a:solidFill>
                <a:schemeClr val="tx1"/>
              </a:solidFill>
              <a:latin typeface="Arial" charset="0"/>
              <a:ea typeface="ヒラギノ角ゴ Pro W3" charset="-128"/>
              <a:cs typeface="+mn-cs"/>
            </a:defRPr>
          </a:lvl6pPr>
          <a:lvl7pPr marL="2743200" algn="l" defTabSz="914400" rtl="0" eaLnBrk="1" latinLnBrk="0" hangingPunct="1">
            <a:defRPr sz="2200" kern="1200">
              <a:solidFill>
                <a:schemeClr val="tx1"/>
              </a:solidFill>
              <a:latin typeface="Arial" charset="0"/>
              <a:ea typeface="ヒラギノ角ゴ Pro W3" charset="-128"/>
              <a:cs typeface="+mn-cs"/>
            </a:defRPr>
          </a:lvl7pPr>
          <a:lvl8pPr marL="3200400" algn="l" defTabSz="914400" rtl="0" eaLnBrk="1" latinLnBrk="0" hangingPunct="1">
            <a:defRPr sz="2200" kern="1200">
              <a:solidFill>
                <a:schemeClr val="tx1"/>
              </a:solidFill>
              <a:latin typeface="Arial" charset="0"/>
              <a:ea typeface="ヒラギノ角ゴ Pro W3" charset="-128"/>
              <a:cs typeface="+mn-cs"/>
            </a:defRPr>
          </a:lvl8pPr>
          <a:lvl9pPr marL="3657600" algn="l" defTabSz="914400" rtl="0" eaLnBrk="1" latinLnBrk="0" hangingPunct="1">
            <a:defRPr sz="2200" kern="1200">
              <a:solidFill>
                <a:schemeClr val="tx1"/>
              </a:solidFill>
              <a:latin typeface="Arial" charset="0"/>
              <a:ea typeface="ヒラギノ角ゴ Pro W3" charset="-128"/>
              <a:cs typeface="+mn-cs"/>
            </a:defRPr>
          </a:lvl9pPr>
        </a:lstStyle>
        <a:p>
          <a:pPr algn="ctr"/>
          <a:r>
            <a:rPr lang="fr-CH" sz="1000" b="1"/>
            <a:t>Prüfkörper für die sogenannte "Knebelprüfung" (Kleiderfangstellen)</a:t>
          </a:r>
          <a:endParaRPr lang="fr-CH" sz="1000"/>
        </a:p>
      </xdr:txBody>
    </xdr:sp>
    <xdr:clientData/>
  </xdr:twoCellAnchor>
  <xdr:twoCellAnchor>
    <xdr:from>
      <xdr:col>0</xdr:col>
      <xdr:colOff>38100</xdr:colOff>
      <xdr:row>0</xdr:row>
      <xdr:rowOff>228600</xdr:rowOff>
    </xdr:from>
    <xdr:to>
      <xdr:col>1</xdr:col>
      <xdr:colOff>228600</xdr:colOff>
      <xdr:row>0</xdr:row>
      <xdr:rowOff>1195263</xdr:rowOff>
    </xdr:to>
    <xdr:sp macro="" textlink="">
      <xdr:nvSpPr>
        <xdr:cNvPr id="25" name="Titel 1"/>
        <xdr:cNvSpPr>
          <a:spLocks noGrp="1"/>
        </xdr:cNvSpPr>
      </xdr:nvSpPr>
      <xdr:spPr bwMode="auto">
        <a:xfrm>
          <a:off x="38100" y="228600"/>
          <a:ext cx="8229600" cy="966663"/>
        </a:xfrm>
        <a:prstGeom prst="rect">
          <a:avLst/>
        </a:prstGeom>
        <a:noFill/>
        <a:ln w="9525">
          <a:noFill/>
          <a:miter lim="800000"/>
          <a:headEnd/>
          <a:tailEnd/>
        </a:ln>
      </xdr:spPr>
      <xdr:txBody>
        <a:bodyPr vert="horz" wrap="square" lIns="0" tIns="0" rIns="0" bIns="0" numCol="1" anchor="t" anchorCtr="0" compatLnSpc="1">
          <a:prstTxWarp prst="textNoShape">
            <a:avLst/>
          </a:prstTxWarp>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H" sz="1800" b="1">
              <a:solidFill>
                <a:schemeClr val="tx1"/>
              </a:solidFill>
              <a:latin typeface="Arial" pitchFamily="34" charset="0"/>
              <a:cs typeface="Arial" pitchFamily="34" charset="0"/>
            </a:rPr>
            <a:t>Prüfkörper für die Überprüfung auf Fangstellen</a:t>
          </a:r>
          <a:endParaRPr lang="fr-CH" sz="1050" b="1">
            <a:solidFill>
              <a:schemeClr val="tx1"/>
            </a:solidFill>
            <a:latin typeface="Arial" pitchFamily="34" charset="0"/>
            <a:cs typeface="Arial" pitchFamily="34" charset="0"/>
          </a:endParaRPr>
        </a:p>
        <a:p>
          <a:r>
            <a:rPr lang="fr-CH" sz="1200">
              <a:latin typeface="Arial" pitchFamily="34" charset="0"/>
              <a:cs typeface="Arial" pitchFamily="34" charset="0"/>
            </a:rPr>
            <a:t>Verschiedene Prüfkörper  ermöglichen die Überprüfung von Fangstellen </a:t>
          </a:r>
          <a:br>
            <a:rPr lang="fr-CH" sz="1200">
              <a:latin typeface="Arial" pitchFamily="34" charset="0"/>
              <a:cs typeface="Arial" pitchFamily="34" charset="0"/>
            </a:rPr>
          </a:br>
          <a:r>
            <a:rPr lang="fr-CH" sz="1200">
              <a:latin typeface="Arial" pitchFamily="34" charset="0"/>
              <a:cs typeface="Arial" pitchFamily="34" charset="0"/>
            </a:rPr>
            <a:t>- für Kopf und Hals</a:t>
          </a:r>
          <a:br>
            <a:rPr lang="fr-CH" sz="1200">
              <a:latin typeface="Arial" pitchFamily="34" charset="0"/>
              <a:cs typeface="Arial" pitchFamily="34" charset="0"/>
            </a:rPr>
          </a:br>
          <a:r>
            <a:rPr lang="fr-CH" sz="1200">
              <a:latin typeface="Arial" pitchFamily="34" charset="0"/>
              <a:cs typeface="Arial" pitchFamily="34" charset="0"/>
            </a:rPr>
            <a:t>- für Knebelverschlüsse an Kleidung ("Duffle-Coat-Knöpfe")</a:t>
          </a:r>
          <a:br>
            <a:rPr lang="fr-CH" sz="1200">
              <a:latin typeface="Arial" pitchFamily="34" charset="0"/>
              <a:cs typeface="Arial" pitchFamily="34" charset="0"/>
            </a:rPr>
          </a:br>
          <a:r>
            <a:rPr lang="fr-CH" sz="1200">
              <a:latin typeface="Arial" pitchFamily="34" charset="0"/>
              <a:cs typeface="Arial" pitchFamily="34" charset="0"/>
            </a:rPr>
            <a:t>- für Finger</a:t>
          </a:r>
          <a:endParaRPr lang="fr-CH" sz="1600">
            <a:solidFill>
              <a:schemeClr val="tx1"/>
            </a:solidFill>
            <a:latin typeface="Arial" pitchFamily="34" charset="0"/>
            <a:cs typeface="Arial" pitchFamily="34" charset="0"/>
          </a:endParaRPr>
        </a:p>
      </xdr:txBody>
    </xdr:sp>
    <xdr:clientData/>
  </xdr:twoCellAnchor>
  <xdr:twoCellAnchor editAs="oneCell">
    <xdr:from>
      <xdr:col>0</xdr:col>
      <xdr:colOff>4276725</xdr:colOff>
      <xdr:row>0</xdr:row>
      <xdr:rowOff>923925</xdr:rowOff>
    </xdr:from>
    <xdr:to>
      <xdr:col>0</xdr:col>
      <xdr:colOff>5305425</xdr:colOff>
      <xdr:row>0</xdr:row>
      <xdr:rowOff>1790700</xdr:rowOff>
    </xdr:to>
    <xdr:pic>
      <xdr:nvPicPr>
        <xdr:cNvPr id="2165251" name="Image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6725" y="923925"/>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5118328</xdr:colOff>
      <xdr:row>0</xdr:row>
      <xdr:rowOff>1087210</xdr:rowOff>
    </xdr:from>
    <xdr:to>
      <xdr:col>0</xdr:col>
      <xdr:colOff>7102249</xdr:colOff>
      <xdr:row>0</xdr:row>
      <xdr:rowOff>1506310</xdr:rowOff>
    </xdr:to>
    <xdr:sp macro="" textlink="">
      <xdr:nvSpPr>
        <xdr:cNvPr id="24" name="Textfeld 15"/>
        <xdr:cNvSpPr txBox="1"/>
      </xdr:nvSpPr>
      <xdr:spPr bwMode="auto">
        <a:xfrm>
          <a:off x="5118328" y="1087210"/>
          <a:ext cx="1983921" cy="419100"/>
        </a:xfrm>
        <a:prstGeom prst="rect">
          <a:avLst/>
        </a:prstGeom>
        <a:noFill/>
      </xdr:spPr>
      <xdr:txBody>
        <a:bodyPr wrap="square" rtlCol="0">
          <a:noAutofit/>
        </a:bodyPr>
        <a:lstStyle>
          <a:defPPr>
            <a:defRPr lang="de-DE"/>
          </a:defPPr>
          <a:lvl1pPr algn="l" rtl="0" fontAlgn="base">
            <a:spcBef>
              <a:spcPct val="0"/>
            </a:spcBef>
            <a:spcAft>
              <a:spcPct val="0"/>
            </a:spcAft>
            <a:defRPr sz="2200" kern="1200">
              <a:solidFill>
                <a:schemeClr val="tx1"/>
              </a:solidFill>
              <a:latin typeface="Arial" charset="0"/>
              <a:ea typeface="ヒラギノ角ゴ Pro W3" charset="-128"/>
              <a:cs typeface="+mn-cs"/>
            </a:defRPr>
          </a:lvl1pPr>
          <a:lvl2pPr marL="457200" algn="l" rtl="0" fontAlgn="base">
            <a:spcBef>
              <a:spcPct val="0"/>
            </a:spcBef>
            <a:spcAft>
              <a:spcPct val="0"/>
            </a:spcAft>
            <a:defRPr sz="2200" kern="1200">
              <a:solidFill>
                <a:schemeClr val="tx1"/>
              </a:solidFill>
              <a:latin typeface="Arial" charset="0"/>
              <a:ea typeface="ヒラギノ角ゴ Pro W3" charset="-128"/>
              <a:cs typeface="+mn-cs"/>
            </a:defRPr>
          </a:lvl2pPr>
          <a:lvl3pPr marL="914400" algn="l" rtl="0" fontAlgn="base">
            <a:spcBef>
              <a:spcPct val="0"/>
            </a:spcBef>
            <a:spcAft>
              <a:spcPct val="0"/>
            </a:spcAft>
            <a:defRPr sz="2200" kern="1200">
              <a:solidFill>
                <a:schemeClr val="tx1"/>
              </a:solidFill>
              <a:latin typeface="Arial" charset="0"/>
              <a:ea typeface="ヒラギノ角ゴ Pro W3" charset="-128"/>
              <a:cs typeface="+mn-cs"/>
            </a:defRPr>
          </a:lvl3pPr>
          <a:lvl4pPr marL="1371600" algn="l" rtl="0" fontAlgn="base">
            <a:spcBef>
              <a:spcPct val="0"/>
            </a:spcBef>
            <a:spcAft>
              <a:spcPct val="0"/>
            </a:spcAft>
            <a:defRPr sz="2200" kern="1200">
              <a:solidFill>
                <a:schemeClr val="tx1"/>
              </a:solidFill>
              <a:latin typeface="Arial" charset="0"/>
              <a:ea typeface="ヒラギノ角ゴ Pro W3" charset="-128"/>
              <a:cs typeface="+mn-cs"/>
            </a:defRPr>
          </a:lvl4pPr>
          <a:lvl5pPr marL="1828800" algn="l" rtl="0" fontAlgn="base">
            <a:spcBef>
              <a:spcPct val="0"/>
            </a:spcBef>
            <a:spcAft>
              <a:spcPct val="0"/>
            </a:spcAft>
            <a:defRPr sz="2200" kern="1200">
              <a:solidFill>
                <a:schemeClr val="tx1"/>
              </a:solidFill>
              <a:latin typeface="Arial" charset="0"/>
              <a:ea typeface="ヒラギノ角ゴ Pro W3" charset="-128"/>
              <a:cs typeface="+mn-cs"/>
            </a:defRPr>
          </a:lvl5pPr>
          <a:lvl6pPr marL="2286000" algn="l" defTabSz="914400" rtl="0" eaLnBrk="1" latinLnBrk="0" hangingPunct="1">
            <a:defRPr sz="2200" kern="1200">
              <a:solidFill>
                <a:schemeClr val="tx1"/>
              </a:solidFill>
              <a:latin typeface="Arial" charset="0"/>
              <a:ea typeface="ヒラギノ角ゴ Pro W3" charset="-128"/>
              <a:cs typeface="+mn-cs"/>
            </a:defRPr>
          </a:lvl6pPr>
          <a:lvl7pPr marL="2743200" algn="l" defTabSz="914400" rtl="0" eaLnBrk="1" latinLnBrk="0" hangingPunct="1">
            <a:defRPr sz="2200" kern="1200">
              <a:solidFill>
                <a:schemeClr val="tx1"/>
              </a:solidFill>
              <a:latin typeface="Arial" charset="0"/>
              <a:ea typeface="ヒラギノ角ゴ Pro W3" charset="-128"/>
              <a:cs typeface="+mn-cs"/>
            </a:defRPr>
          </a:lvl7pPr>
          <a:lvl8pPr marL="3200400" algn="l" defTabSz="914400" rtl="0" eaLnBrk="1" latinLnBrk="0" hangingPunct="1">
            <a:defRPr sz="2200" kern="1200">
              <a:solidFill>
                <a:schemeClr val="tx1"/>
              </a:solidFill>
              <a:latin typeface="Arial" charset="0"/>
              <a:ea typeface="ヒラギノ角ゴ Pro W3" charset="-128"/>
              <a:cs typeface="+mn-cs"/>
            </a:defRPr>
          </a:lvl8pPr>
          <a:lvl9pPr marL="3657600" algn="l" defTabSz="914400" rtl="0" eaLnBrk="1" latinLnBrk="0" hangingPunct="1">
            <a:defRPr sz="2200" kern="1200">
              <a:solidFill>
                <a:schemeClr val="tx1"/>
              </a:solidFill>
              <a:latin typeface="Arial" charset="0"/>
              <a:ea typeface="ヒラギノ角ゴ Pro W3" charset="-128"/>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defRPr/>
          </a:pPr>
          <a:r>
            <a:rPr lang="fr-CH" sz="1000" b="1"/>
            <a:t>Ringlehrer</a:t>
          </a:r>
          <a:br>
            <a:rPr lang="fr-CH" sz="1000" b="1"/>
          </a:br>
          <a:r>
            <a:rPr lang="fr-CH" sz="1000" b="1" kern="1200">
              <a:solidFill>
                <a:schemeClr val="tx1"/>
              </a:solidFill>
              <a:latin typeface="Arial" charset="0"/>
              <a:ea typeface="ヒラギノ角ゴ Pro W3" charset="-128"/>
              <a:cs typeface="+mn-cs"/>
            </a:rPr>
            <a:t>Anhang E, </a:t>
          </a:r>
          <a:r>
            <a:rPr lang="fr-CH" sz="1000" b="1"/>
            <a:t>EN 1176-6</a:t>
          </a:r>
          <a:endParaRPr lang="fr-CH" sz="1000"/>
        </a:p>
      </xdr:txBody>
    </xdr:sp>
    <xdr:clientData/>
  </xdr:twoCellAnchor>
  <xdr:twoCellAnchor editAs="oneCell">
    <xdr:from>
      <xdr:col>0</xdr:col>
      <xdr:colOff>4438650</xdr:colOff>
      <xdr:row>20</xdr:row>
      <xdr:rowOff>9525</xdr:rowOff>
    </xdr:from>
    <xdr:to>
      <xdr:col>0</xdr:col>
      <xdr:colOff>7105650</xdr:colOff>
      <xdr:row>25</xdr:row>
      <xdr:rowOff>161925</xdr:rowOff>
    </xdr:to>
    <xdr:pic>
      <xdr:nvPicPr>
        <xdr:cNvPr id="2165253" name="Imag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38650" y="4953000"/>
          <a:ext cx="2667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4486275</xdr:colOff>
      <xdr:row>26</xdr:row>
      <xdr:rowOff>38100</xdr:rowOff>
    </xdr:from>
    <xdr:to>
      <xdr:col>0</xdr:col>
      <xdr:colOff>7191375</xdr:colOff>
      <xdr:row>30</xdr:row>
      <xdr:rowOff>152400</xdr:rowOff>
    </xdr:to>
    <xdr:pic>
      <xdr:nvPicPr>
        <xdr:cNvPr id="2165254" name="Imag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86275" y="5953125"/>
          <a:ext cx="2705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123825</xdr:colOff>
      <xdr:row>37</xdr:row>
      <xdr:rowOff>0</xdr:rowOff>
    </xdr:from>
    <xdr:to>
      <xdr:col>0</xdr:col>
      <xdr:colOff>1285875</xdr:colOff>
      <xdr:row>38</xdr:row>
      <xdr:rowOff>145401</xdr:rowOff>
    </xdr:to>
    <xdr:sp macro="" textlink="">
      <xdr:nvSpPr>
        <xdr:cNvPr id="5" name="Abgerundetes Rechteck 4">
          <a:hlinkClick xmlns:r="http://schemas.openxmlformats.org/officeDocument/2006/relationships" r:id="rId1"/>
        </xdr:cNvPr>
        <xdr:cNvSpPr/>
      </xdr:nvSpPr>
      <xdr:spPr>
        <a:xfrm>
          <a:off x="123825" y="76962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1419225</xdr:colOff>
      <xdr:row>37</xdr:row>
      <xdr:rowOff>0</xdr:rowOff>
    </xdr:from>
    <xdr:to>
      <xdr:col>0</xdr:col>
      <xdr:colOff>2581275</xdr:colOff>
      <xdr:row>38</xdr:row>
      <xdr:rowOff>145401</xdr:rowOff>
    </xdr:to>
    <xdr:sp macro="" textlink="">
      <xdr:nvSpPr>
        <xdr:cNvPr id="6" name="Abgerundetes Rechteck 5">
          <a:hlinkClick xmlns:r="http://schemas.openxmlformats.org/officeDocument/2006/relationships" r:id="rId2"/>
        </xdr:cNvPr>
        <xdr:cNvSpPr/>
      </xdr:nvSpPr>
      <xdr:spPr>
        <a:xfrm>
          <a:off x="1419225" y="76962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editAs="oneCell">
    <xdr:from>
      <xdr:col>1</xdr:col>
      <xdr:colOff>771525</xdr:colOff>
      <xdr:row>0</xdr:row>
      <xdr:rowOff>38100</xdr:rowOff>
    </xdr:from>
    <xdr:to>
      <xdr:col>1</xdr:col>
      <xdr:colOff>2057400</xdr:colOff>
      <xdr:row>0</xdr:row>
      <xdr:rowOff>581025</xdr:rowOff>
    </xdr:to>
    <xdr:pic>
      <xdr:nvPicPr>
        <xdr:cNvPr id="2055500" name="Picture 242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10625" y="3810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552450</xdr:rowOff>
        </xdr:from>
        <xdr:to>
          <xdr:col>1</xdr:col>
          <xdr:colOff>2266950</xdr:colOff>
          <xdr:row>33</xdr:row>
          <xdr:rowOff>85725</xdr:rowOff>
        </xdr:to>
        <xdr:sp macro="" textlink="">
          <xdr:nvSpPr>
            <xdr:cNvPr id="926834" name="Object 1138" hidden="1">
              <a:extLst>
                <a:ext uri="{63B3BB69-23CF-44E3-9099-C40C66FF867C}">
                  <a14:compatExt spid="_x0000_s92683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0</xdr:col>
      <xdr:colOff>9525</xdr:colOff>
      <xdr:row>4</xdr:row>
      <xdr:rowOff>38100</xdr:rowOff>
    </xdr:from>
    <xdr:to>
      <xdr:col>4</xdr:col>
      <xdr:colOff>619125</xdr:colOff>
      <xdr:row>26</xdr:row>
      <xdr:rowOff>9525</xdr:rowOff>
    </xdr:to>
    <xdr:pic>
      <xdr:nvPicPr>
        <xdr:cNvPr id="2144992" name="Picture 24" descr="Fondations-sept 07_UNIV"/>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14525"/>
          <a:ext cx="5600700"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304800</xdr:colOff>
      <xdr:row>29</xdr:row>
      <xdr:rowOff>76200</xdr:rowOff>
    </xdr:from>
    <xdr:to>
      <xdr:col>4</xdr:col>
      <xdr:colOff>304800</xdr:colOff>
      <xdr:row>30</xdr:row>
      <xdr:rowOff>238125</xdr:rowOff>
    </xdr:to>
    <xdr:sp macro="" textlink="">
      <xdr:nvSpPr>
        <xdr:cNvPr id="2144993" name="Line 3"/>
        <xdr:cNvSpPr>
          <a:spLocks noChangeShapeType="1"/>
        </xdr:cNvSpPr>
      </xdr:nvSpPr>
      <xdr:spPr bwMode="auto">
        <a:xfrm flipV="1">
          <a:off x="5295900" y="7715250"/>
          <a:ext cx="0" cy="6762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4</xdr:col>
      <xdr:colOff>285750</xdr:colOff>
      <xdr:row>29</xdr:row>
      <xdr:rowOff>0</xdr:rowOff>
    </xdr:from>
    <xdr:to>
      <xdr:col>4</xdr:col>
      <xdr:colOff>285750</xdr:colOff>
      <xdr:row>30</xdr:row>
      <xdr:rowOff>190500</xdr:rowOff>
    </xdr:to>
    <xdr:sp macro="" textlink="">
      <xdr:nvSpPr>
        <xdr:cNvPr id="2144994" name="Line 4"/>
        <xdr:cNvSpPr>
          <a:spLocks noChangeShapeType="1"/>
        </xdr:cNvSpPr>
      </xdr:nvSpPr>
      <xdr:spPr bwMode="auto">
        <a:xfrm flipV="1">
          <a:off x="5276850" y="7639050"/>
          <a:ext cx="0" cy="7048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4</xdr:col>
      <xdr:colOff>342900</xdr:colOff>
      <xdr:row>29</xdr:row>
      <xdr:rowOff>0</xdr:rowOff>
    </xdr:from>
    <xdr:to>
      <xdr:col>4</xdr:col>
      <xdr:colOff>342900</xdr:colOff>
      <xdr:row>30</xdr:row>
      <xdr:rowOff>247650</xdr:rowOff>
    </xdr:to>
    <xdr:sp macro="" textlink="">
      <xdr:nvSpPr>
        <xdr:cNvPr id="2144995" name="Line 5"/>
        <xdr:cNvSpPr>
          <a:spLocks noChangeShapeType="1"/>
        </xdr:cNvSpPr>
      </xdr:nvSpPr>
      <xdr:spPr bwMode="auto">
        <a:xfrm flipV="1">
          <a:off x="5334000" y="7639050"/>
          <a:ext cx="0" cy="7620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4</xdr:col>
      <xdr:colOff>304800</xdr:colOff>
      <xdr:row>30</xdr:row>
      <xdr:rowOff>76200</xdr:rowOff>
    </xdr:from>
    <xdr:to>
      <xdr:col>4</xdr:col>
      <xdr:colOff>304800</xdr:colOff>
      <xdr:row>31</xdr:row>
      <xdr:rowOff>238125</xdr:rowOff>
    </xdr:to>
    <xdr:sp macro="" textlink="">
      <xdr:nvSpPr>
        <xdr:cNvPr id="2144996" name="Line 7"/>
        <xdr:cNvSpPr>
          <a:spLocks noChangeShapeType="1"/>
        </xdr:cNvSpPr>
      </xdr:nvSpPr>
      <xdr:spPr bwMode="auto">
        <a:xfrm flipV="1">
          <a:off x="5295900" y="8229600"/>
          <a:ext cx="0" cy="6381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4</xdr:col>
      <xdr:colOff>285750</xdr:colOff>
      <xdr:row>30</xdr:row>
      <xdr:rowOff>0</xdr:rowOff>
    </xdr:from>
    <xdr:to>
      <xdr:col>4</xdr:col>
      <xdr:colOff>285750</xdr:colOff>
      <xdr:row>31</xdr:row>
      <xdr:rowOff>190500</xdr:rowOff>
    </xdr:to>
    <xdr:sp macro="" textlink="">
      <xdr:nvSpPr>
        <xdr:cNvPr id="2144997" name="Line 8"/>
        <xdr:cNvSpPr>
          <a:spLocks noChangeShapeType="1"/>
        </xdr:cNvSpPr>
      </xdr:nvSpPr>
      <xdr:spPr bwMode="auto">
        <a:xfrm flipV="1">
          <a:off x="5276850" y="8153400"/>
          <a:ext cx="0" cy="6667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4</xdr:col>
      <xdr:colOff>342900</xdr:colOff>
      <xdr:row>30</xdr:row>
      <xdr:rowOff>0</xdr:rowOff>
    </xdr:from>
    <xdr:to>
      <xdr:col>4</xdr:col>
      <xdr:colOff>342900</xdr:colOff>
      <xdr:row>31</xdr:row>
      <xdr:rowOff>247650</xdr:rowOff>
    </xdr:to>
    <xdr:sp macro="" textlink="">
      <xdr:nvSpPr>
        <xdr:cNvPr id="2144998" name="Line 9"/>
        <xdr:cNvSpPr>
          <a:spLocks noChangeShapeType="1"/>
        </xdr:cNvSpPr>
      </xdr:nvSpPr>
      <xdr:spPr bwMode="auto">
        <a:xfrm flipV="1">
          <a:off x="5334000" y="8153400"/>
          <a:ext cx="0" cy="7239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oneCellAnchor>
    <xdr:from>
      <xdr:col>2</xdr:col>
      <xdr:colOff>740252</xdr:colOff>
      <xdr:row>5</xdr:row>
      <xdr:rowOff>76200</xdr:rowOff>
    </xdr:from>
    <xdr:ext cx="748346" cy="381771"/>
    <xdr:sp macro="" textlink="">
      <xdr:nvSpPr>
        <xdr:cNvPr id="9" name="Text Box 10"/>
        <xdr:cNvSpPr txBox="1">
          <a:spLocks noChangeArrowheads="1"/>
        </xdr:cNvSpPr>
      </xdr:nvSpPr>
      <xdr:spPr bwMode="auto">
        <a:xfrm>
          <a:off x="4293077" y="2114550"/>
          <a:ext cx="748346" cy="381771"/>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Dränvlies</a:t>
          </a:r>
        </a:p>
        <a:p>
          <a:pPr algn="ctr" rtl="0">
            <a:defRPr sz="1000"/>
          </a:pPr>
          <a:endParaRPr lang="fr-CH" sz="1200" b="1" i="0" u="none" strike="noStrike" baseline="0">
            <a:solidFill>
              <a:srgbClr val="000000"/>
            </a:solidFill>
            <a:latin typeface="Arial"/>
            <a:cs typeface="Arial"/>
          </a:endParaRPr>
        </a:p>
      </xdr:txBody>
    </xdr:sp>
    <xdr:clientData/>
  </xdr:oneCellAnchor>
  <xdr:oneCellAnchor>
    <xdr:from>
      <xdr:col>2</xdr:col>
      <xdr:colOff>294665</xdr:colOff>
      <xdr:row>11</xdr:row>
      <xdr:rowOff>114300</xdr:rowOff>
    </xdr:from>
    <xdr:ext cx="867995" cy="204736"/>
    <xdr:sp macro="" textlink="">
      <xdr:nvSpPr>
        <xdr:cNvPr id="10" name="Text Box 11"/>
        <xdr:cNvSpPr txBox="1">
          <a:spLocks noChangeArrowheads="1"/>
        </xdr:cNvSpPr>
      </xdr:nvSpPr>
      <xdr:spPr bwMode="auto">
        <a:xfrm>
          <a:off x="3847490" y="3248025"/>
          <a:ext cx="867995" cy="204736"/>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Spielebene</a:t>
          </a:r>
        </a:p>
      </xdr:txBody>
    </xdr:sp>
    <xdr:clientData/>
  </xdr:oneCellAnchor>
  <xdr:oneCellAnchor>
    <xdr:from>
      <xdr:col>2</xdr:col>
      <xdr:colOff>242627</xdr:colOff>
      <xdr:row>13</xdr:row>
      <xdr:rowOff>514350</xdr:rowOff>
    </xdr:from>
    <xdr:ext cx="1038746" cy="204736"/>
    <xdr:sp macro="" textlink="">
      <xdr:nvSpPr>
        <xdr:cNvPr id="11" name="Text Box 12"/>
        <xdr:cNvSpPr txBox="1">
          <a:spLocks noChangeArrowheads="1"/>
        </xdr:cNvSpPr>
      </xdr:nvSpPr>
      <xdr:spPr bwMode="auto">
        <a:xfrm>
          <a:off x="3795452" y="4219575"/>
          <a:ext cx="1038746" cy="204736"/>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Holzschnitzel</a:t>
          </a:r>
        </a:p>
      </xdr:txBody>
    </xdr:sp>
    <xdr:clientData/>
  </xdr:oneCellAnchor>
  <xdr:oneCellAnchor>
    <xdr:from>
      <xdr:col>2</xdr:col>
      <xdr:colOff>18356</xdr:colOff>
      <xdr:row>16</xdr:row>
      <xdr:rowOff>57150</xdr:rowOff>
    </xdr:from>
    <xdr:ext cx="1030089" cy="204736"/>
    <xdr:sp macro="" textlink="">
      <xdr:nvSpPr>
        <xdr:cNvPr id="12" name="Text Box 13"/>
        <xdr:cNvSpPr txBox="1">
          <a:spLocks noChangeArrowheads="1"/>
        </xdr:cNvSpPr>
      </xdr:nvSpPr>
      <xdr:spPr bwMode="auto">
        <a:xfrm>
          <a:off x="3571181" y="4981575"/>
          <a:ext cx="1030089" cy="204736"/>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Rindenmulch</a:t>
          </a:r>
        </a:p>
      </xdr:txBody>
    </xdr:sp>
    <xdr:clientData/>
  </xdr:oneCellAnchor>
  <xdr:oneCellAnchor>
    <xdr:from>
      <xdr:col>2</xdr:col>
      <xdr:colOff>234028</xdr:colOff>
      <xdr:row>21</xdr:row>
      <xdr:rowOff>114300</xdr:rowOff>
    </xdr:from>
    <xdr:ext cx="722569" cy="204736"/>
    <xdr:sp macro="" textlink="">
      <xdr:nvSpPr>
        <xdr:cNvPr id="13" name="Text Box 14"/>
        <xdr:cNvSpPr txBox="1">
          <a:spLocks noChangeArrowheads="1"/>
        </xdr:cNvSpPr>
      </xdr:nvSpPr>
      <xdr:spPr bwMode="auto">
        <a:xfrm>
          <a:off x="3786853" y="5905500"/>
          <a:ext cx="722569" cy="204736"/>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Grobkies</a:t>
          </a:r>
        </a:p>
      </xdr:txBody>
    </xdr:sp>
    <xdr:clientData/>
  </xdr:oneCellAnchor>
  <xdr:oneCellAnchor>
    <xdr:from>
      <xdr:col>0</xdr:col>
      <xdr:colOff>83877</xdr:colOff>
      <xdr:row>8</xdr:row>
      <xdr:rowOff>9525</xdr:rowOff>
    </xdr:from>
    <xdr:ext cx="841897" cy="381771"/>
    <xdr:sp macro="" textlink="">
      <xdr:nvSpPr>
        <xdr:cNvPr id="14" name="Text Box 15"/>
        <xdr:cNvSpPr txBox="1">
          <a:spLocks noChangeArrowheads="1"/>
        </xdr:cNvSpPr>
      </xdr:nvSpPr>
      <xdr:spPr bwMode="auto">
        <a:xfrm>
          <a:off x="83877" y="2657475"/>
          <a:ext cx="841897" cy="381771"/>
        </a:xfrm>
        <a:prstGeom prst="rect">
          <a:avLst/>
        </a:prstGeom>
        <a:noFill/>
        <a:ln w="9525">
          <a:noFill/>
          <a:miter lim="800000"/>
          <a:headEnd/>
          <a:tailEnd/>
        </a:ln>
      </xdr:spPr>
      <xdr:txBody>
        <a:bodyPr wrap="none" lIns="27432" tIns="27432" rIns="27432" bIns="0" anchor="t" upright="1">
          <a:spAutoFit/>
        </a:bodyPr>
        <a:lstStyle/>
        <a:p>
          <a:pPr algn="ctr" rtl="0">
            <a:defRPr sz="1000"/>
          </a:pPr>
          <a:r>
            <a:rPr lang="fr-CH" sz="1200" b="1" i="0" u="none" strike="noStrike" baseline="0">
              <a:solidFill>
                <a:srgbClr val="000000"/>
              </a:solidFill>
              <a:latin typeface="Arial"/>
              <a:cs typeface="Arial"/>
            </a:rPr>
            <a:t>Geräte-</a:t>
          </a:r>
        </a:p>
        <a:p>
          <a:pPr algn="ctr" rtl="0">
            <a:defRPr sz="1000"/>
          </a:pPr>
          <a:r>
            <a:rPr lang="fr-CH" sz="1200" b="1" i="0" u="none" strike="noStrike" baseline="0">
              <a:solidFill>
                <a:srgbClr val="000000"/>
              </a:solidFill>
              <a:latin typeface="Arial"/>
              <a:cs typeface="Arial"/>
            </a:rPr>
            <a:t>fundament</a:t>
          </a:r>
        </a:p>
      </xdr:txBody>
    </xdr:sp>
    <xdr:clientData/>
  </xdr:oneCellAnchor>
  <xdr:twoCellAnchor editAs="absolute">
    <xdr:from>
      <xdr:col>3</xdr:col>
      <xdr:colOff>314325</xdr:colOff>
      <xdr:row>0</xdr:row>
      <xdr:rowOff>0</xdr:rowOff>
    </xdr:from>
    <xdr:to>
      <xdr:col>4</xdr:col>
      <xdr:colOff>666750</xdr:colOff>
      <xdr:row>0</xdr:row>
      <xdr:rowOff>409575</xdr:rowOff>
    </xdr:to>
    <xdr:pic>
      <xdr:nvPicPr>
        <xdr:cNvPr id="2145005" name="Picture 21" descr="L_bfu_2_4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9150" y="0"/>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33</xdr:row>
      <xdr:rowOff>123825</xdr:rowOff>
    </xdr:from>
    <xdr:to>
      <xdr:col>1</xdr:col>
      <xdr:colOff>933450</xdr:colOff>
      <xdr:row>34</xdr:row>
      <xdr:rowOff>269226</xdr:rowOff>
    </xdr:to>
    <xdr:sp macro="" textlink="">
      <xdr:nvSpPr>
        <xdr:cNvPr id="18" name="Abgerundetes Rechteck 17">
          <a:hlinkClick xmlns:r="http://schemas.openxmlformats.org/officeDocument/2006/relationships" r:id="rId3"/>
        </xdr:cNvPr>
        <xdr:cNvSpPr/>
      </xdr:nvSpPr>
      <xdr:spPr>
        <a:xfrm>
          <a:off x="152400" y="96488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1066800</xdr:colOff>
      <xdr:row>33</xdr:row>
      <xdr:rowOff>123825</xdr:rowOff>
    </xdr:from>
    <xdr:to>
      <xdr:col>1</xdr:col>
      <xdr:colOff>2228850</xdr:colOff>
      <xdr:row>34</xdr:row>
      <xdr:rowOff>269226</xdr:rowOff>
    </xdr:to>
    <xdr:sp macro="" textlink="">
      <xdr:nvSpPr>
        <xdr:cNvPr id="19" name="Abgerundetes Rechteck 18">
          <a:hlinkClick xmlns:r="http://schemas.openxmlformats.org/officeDocument/2006/relationships" r:id="rId4"/>
        </xdr:cNvPr>
        <xdr:cNvSpPr/>
      </xdr:nvSpPr>
      <xdr:spPr>
        <a:xfrm>
          <a:off x="1447800" y="96488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6</xdr:col>
      <xdr:colOff>628650</xdr:colOff>
      <xdr:row>0</xdr:row>
      <xdr:rowOff>28575</xdr:rowOff>
    </xdr:from>
    <xdr:to>
      <xdr:col>7</xdr:col>
      <xdr:colOff>895350</xdr:colOff>
      <xdr:row>0</xdr:row>
      <xdr:rowOff>438150</xdr:rowOff>
    </xdr:to>
    <xdr:pic>
      <xdr:nvPicPr>
        <xdr:cNvPr id="2057546" name="Picture 2" descr="L_bfu_2_4c"/>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2050" y="28575"/>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19</xdr:row>
      <xdr:rowOff>123825</xdr:rowOff>
    </xdr:from>
    <xdr:to>
      <xdr:col>0</xdr:col>
      <xdr:colOff>1276350</xdr:colOff>
      <xdr:row>21</xdr:row>
      <xdr:rowOff>107301</xdr:rowOff>
    </xdr:to>
    <xdr:sp macro="" textlink="">
      <xdr:nvSpPr>
        <xdr:cNvPr id="5" name="Abgerundetes Rechteck 4">
          <a:hlinkClick xmlns:r="http://schemas.openxmlformats.org/officeDocument/2006/relationships" r:id="rId2"/>
        </xdr:cNvPr>
        <xdr:cNvSpPr/>
      </xdr:nvSpPr>
      <xdr:spPr>
        <a:xfrm>
          <a:off x="114300" y="76295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1409700</xdr:colOff>
      <xdr:row>19</xdr:row>
      <xdr:rowOff>123825</xdr:rowOff>
    </xdr:from>
    <xdr:to>
      <xdr:col>2</xdr:col>
      <xdr:colOff>381000</xdr:colOff>
      <xdr:row>21</xdr:row>
      <xdr:rowOff>107301</xdr:rowOff>
    </xdr:to>
    <xdr:sp macro="" textlink="">
      <xdr:nvSpPr>
        <xdr:cNvPr id="6" name="Abgerundetes Rechteck 5">
          <a:hlinkClick xmlns:r="http://schemas.openxmlformats.org/officeDocument/2006/relationships" r:id="rId3"/>
        </xdr:cNvPr>
        <xdr:cNvSpPr/>
      </xdr:nvSpPr>
      <xdr:spPr>
        <a:xfrm>
          <a:off x="1409700" y="76295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4248150</xdr:colOff>
      <xdr:row>0</xdr:row>
      <xdr:rowOff>104775</xdr:rowOff>
    </xdr:from>
    <xdr:to>
      <xdr:col>1</xdr:col>
      <xdr:colOff>5534025</xdr:colOff>
      <xdr:row>1</xdr:row>
      <xdr:rowOff>219075</xdr:rowOff>
    </xdr:to>
    <xdr:pic>
      <xdr:nvPicPr>
        <xdr:cNvPr id="2058790"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1047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790575</xdr:colOff>
      <xdr:row>9</xdr:row>
      <xdr:rowOff>514350</xdr:rowOff>
    </xdr:from>
    <xdr:to>
      <xdr:col>0</xdr:col>
      <xdr:colOff>1066800</xdr:colOff>
      <xdr:row>10</xdr:row>
      <xdr:rowOff>219075</xdr:rowOff>
    </xdr:to>
    <xdr:sp macro="" textlink="">
      <xdr:nvSpPr>
        <xdr:cNvPr id="2" name="AutoShape 3"/>
        <xdr:cNvSpPr>
          <a:spLocks noChangeArrowheads="1"/>
        </xdr:cNvSpPr>
      </xdr:nvSpPr>
      <xdr:spPr bwMode="auto">
        <a:xfrm>
          <a:off x="790575" y="7029450"/>
          <a:ext cx="276225" cy="238125"/>
        </a:xfrm>
        <a:prstGeom prst="star5">
          <a:avLst/>
        </a:prstGeom>
        <a:solidFill>
          <a:srgbClr val="FF0000"/>
        </a:solidFill>
        <a:ln w="9525">
          <a:solidFill>
            <a:srgbClr val="000000"/>
          </a:solidFill>
          <a:miter lim="800000"/>
          <a:headEnd/>
          <a:tailEnd/>
        </a:ln>
      </xdr:spPr>
      <xdr:txBody>
        <a:bodyPr/>
        <a:lstStyle/>
        <a:p>
          <a:endParaRPr lang="fr-CH"/>
        </a:p>
      </xdr:txBody>
    </xdr:sp>
    <xdr:clientData/>
  </xdr:twoCellAnchor>
  <xdr:twoCellAnchor>
    <xdr:from>
      <xdr:col>0</xdr:col>
      <xdr:colOff>152400</xdr:colOff>
      <xdr:row>15</xdr:row>
      <xdr:rowOff>133350</xdr:rowOff>
    </xdr:from>
    <xdr:to>
      <xdr:col>1</xdr:col>
      <xdr:colOff>152400</xdr:colOff>
      <xdr:row>17</xdr:row>
      <xdr:rowOff>107301</xdr:rowOff>
    </xdr:to>
    <xdr:sp macro="" textlink="">
      <xdr:nvSpPr>
        <xdr:cNvPr id="4" name="Abgerundetes Rechteck 3">
          <a:hlinkClick xmlns:r="http://schemas.openxmlformats.org/officeDocument/2006/relationships" r:id="rId2"/>
        </xdr:cNvPr>
        <xdr:cNvSpPr/>
      </xdr:nvSpPr>
      <xdr:spPr>
        <a:xfrm>
          <a:off x="152400" y="1046797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285750</xdr:colOff>
      <xdr:row>15</xdr:row>
      <xdr:rowOff>133350</xdr:rowOff>
    </xdr:from>
    <xdr:to>
      <xdr:col>1</xdr:col>
      <xdr:colOff>1447800</xdr:colOff>
      <xdr:row>17</xdr:row>
      <xdr:rowOff>107301</xdr:rowOff>
    </xdr:to>
    <xdr:sp macro="" textlink="">
      <xdr:nvSpPr>
        <xdr:cNvPr id="5" name="Abgerundetes Rechteck 4">
          <a:hlinkClick xmlns:r="http://schemas.openxmlformats.org/officeDocument/2006/relationships" r:id="rId3"/>
        </xdr:cNvPr>
        <xdr:cNvSpPr/>
      </xdr:nvSpPr>
      <xdr:spPr>
        <a:xfrm>
          <a:off x="1447800" y="1046797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762000</xdr:colOff>
      <xdr:row>9</xdr:row>
      <xdr:rowOff>419100</xdr:rowOff>
    </xdr:from>
    <xdr:to>
      <xdr:col>0</xdr:col>
      <xdr:colOff>1095375</xdr:colOff>
      <xdr:row>10</xdr:row>
      <xdr:rowOff>219075</xdr:rowOff>
    </xdr:to>
    <xdr:pic>
      <xdr:nvPicPr>
        <xdr:cNvPr id="2058794" name="AutoShape 3"/>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5505450"/>
          <a:ext cx="3333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2305050</xdr:colOff>
      <xdr:row>0</xdr:row>
      <xdr:rowOff>28575</xdr:rowOff>
    </xdr:from>
    <xdr:to>
      <xdr:col>2</xdr:col>
      <xdr:colOff>3590925</xdr:colOff>
      <xdr:row>0</xdr:row>
      <xdr:rowOff>571500</xdr:rowOff>
    </xdr:to>
    <xdr:pic>
      <xdr:nvPicPr>
        <xdr:cNvPr id="2022950"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285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47</xdr:row>
      <xdr:rowOff>159785</xdr:rowOff>
    </xdr:from>
    <xdr:to>
      <xdr:col>0</xdr:col>
      <xdr:colOff>1323975</xdr:colOff>
      <xdr:row>49</xdr:row>
      <xdr:rowOff>143261</xdr:rowOff>
    </xdr:to>
    <xdr:sp macro="" textlink="">
      <xdr:nvSpPr>
        <xdr:cNvPr id="4" name="Abgerundetes Rechteck 3">
          <a:hlinkClick xmlns:r="http://schemas.openxmlformats.org/officeDocument/2006/relationships" r:id="rId2"/>
        </xdr:cNvPr>
        <xdr:cNvSpPr/>
      </xdr:nvSpPr>
      <xdr:spPr>
        <a:xfrm>
          <a:off x="161925" y="1349478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1538288</xdr:colOff>
      <xdr:row>47</xdr:row>
      <xdr:rowOff>142875</xdr:rowOff>
    </xdr:from>
    <xdr:to>
      <xdr:col>0</xdr:col>
      <xdr:colOff>2747963</xdr:colOff>
      <xdr:row>49</xdr:row>
      <xdr:rowOff>160172</xdr:rowOff>
    </xdr:to>
    <xdr:sp macro="" textlink="">
      <xdr:nvSpPr>
        <xdr:cNvPr id="5" name="Abgerundetes Rechteck 4">
          <a:hlinkClick xmlns:r="http://schemas.openxmlformats.org/officeDocument/2006/relationships" r:id="rId3"/>
        </xdr:cNvPr>
        <xdr:cNvSpPr/>
      </xdr:nvSpPr>
      <xdr:spPr>
        <a:xfrm>
          <a:off x="1538288" y="13477875"/>
          <a:ext cx="1209675" cy="341147"/>
        </a:xfrm>
        <a:prstGeom prst="roundRect">
          <a:avLst/>
        </a:prstGeom>
        <a:solidFill>
          <a:schemeClr val="accent6">
            <a:lumMod val="50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CH" sz="1200" b="1" kern="1200">
              <a:solidFill>
                <a:schemeClr val="bg1"/>
              </a:solidFill>
              <a:latin typeface="Arial" pitchFamily="34" charset="0"/>
              <a:ea typeface="+mn-ea"/>
              <a:cs typeface="Arial" pitchFamily="34" charset="0"/>
            </a:rPr>
            <a:t>Anleitung</a:t>
          </a:r>
        </a:p>
      </xdr:txBody>
    </xdr:sp>
    <xdr:clientData/>
  </xdr:twoCellAnchor>
  <xdr:twoCellAnchor>
    <xdr:from>
      <xdr:col>0</xdr:col>
      <xdr:colOff>2962275</xdr:colOff>
      <xdr:row>47</xdr:row>
      <xdr:rowOff>146761</xdr:rowOff>
    </xdr:from>
    <xdr:to>
      <xdr:col>2</xdr:col>
      <xdr:colOff>476250</xdr:colOff>
      <xdr:row>49</xdr:row>
      <xdr:rowOff>156286</xdr:rowOff>
    </xdr:to>
    <xdr:sp macro="" textlink="">
      <xdr:nvSpPr>
        <xdr:cNvPr id="6" name="Abgerundetes Rechteck 5">
          <a:hlinkClick xmlns:r="http://schemas.openxmlformats.org/officeDocument/2006/relationships" r:id="rId4"/>
        </xdr:cNvPr>
        <xdr:cNvSpPr/>
      </xdr:nvSpPr>
      <xdr:spPr>
        <a:xfrm>
          <a:off x="2962275" y="12357811"/>
          <a:ext cx="1228725" cy="333375"/>
        </a:xfrm>
        <a:prstGeom prst="roundRect">
          <a:avLst/>
        </a:prstGeom>
        <a:solidFill>
          <a:schemeClr val="accent4">
            <a:lumMod val="75000"/>
          </a:schemeClr>
        </a:soli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Titelblatt</a:t>
          </a:r>
        </a:p>
      </xdr:txBody>
    </xdr:sp>
    <xdr:clientData/>
  </xdr:twoCellAnchor>
  <xdr:twoCellAnchor editAs="oneCell">
    <xdr:from>
      <xdr:col>2</xdr:col>
      <xdr:colOff>2276475</xdr:colOff>
      <xdr:row>0</xdr:row>
      <xdr:rowOff>28575</xdr:rowOff>
    </xdr:from>
    <xdr:to>
      <xdr:col>2</xdr:col>
      <xdr:colOff>3562350</xdr:colOff>
      <xdr:row>0</xdr:row>
      <xdr:rowOff>571500</xdr:rowOff>
    </xdr:to>
    <xdr:pic>
      <xdr:nvPicPr>
        <xdr:cNvPr id="2022954"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5525" y="285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4438650</xdr:colOff>
      <xdr:row>0</xdr:row>
      <xdr:rowOff>28575</xdr:rowOff>
    </xdr:from>
    <xdr:to>
      <xdr:col>1</xdr:col>
      <xdr:colOff>5724525</xdr:colOff>
      <xdr:row>1</xdr:row>
      <xdr:rowOff>142875</xdr:rowOff>
    </xdr:to>
    <xdr:pic>
      <xdr:nvPicPr>
        <xdr:cNvPr id="2199966"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7375" y="285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10</xdr:row>
      <xdr:rowOff>66675</xdr:rowOff>
    </xdr:from>
    <xdr:to>
      <xdr:col>0</xdr:col>
      <xdr:colOff>285750</xdr:colOff>
      <xdr:row>10</xdr:row>
      <xdr:rowOff>276225</xdr:rowOff>
    </xdr:to>
    <xdr:sp macro="" textlink="">
      <xdr:nvSpPr>
        <xdr:cNvPr id="2" name="AutoShape 2"/>
        <xdr:cNvSpPr>
          <a:spLocks noChangeArrowheads="1"/>
        </xdr:cNvSpPr>
      </xdr:nvSpPr>
      <xdr:spPr bwMode="auto">
        <a:xfrm>
          <a:off x="38100" y="4829175"/>
          <a:ext cx="247650" cy="209550"/>
        </a:xfrm>
        <a:prstGeom prst="star5">
          <a:avLst/>
        </a:prstGeom>
        <a:solidFill>
          <a:srgbClr val="FF0000"/>
        </a:solidFill>
        <a:ln w="9525">
          <a:solidFill>
            <a:srgbClr val="000000"/>
          </a:solidFill>
          <a:miter lim="800000"/>
          <a:headEnd/>
          <a:tailEnd/>
        </a:ln>
      </xdr:spPr>
      <xdr:txBody>
        <a:bodyPr/>
        <a:lstStyle/>
        <a:p>
          <a:endParaRPr lang="fr-CH"/>
        </a:p>
      </xdr:txBody>
    </xdr:sp>
    <xdr:clientData/>
  </xdr:twoCellAnchor>
  <xdr:twoCellAnchor editAs="oneCell">
    <xdr:from>
      <xdr:col>0</xdr:col>
      <xdr:colOff>552450</xdr:colOff>
      <xdr:row>12</xdr:row>
      <xdr:rowOff>76200</xdr:rowOff>
    </xdr:from>
    <xdr:to>
      <xdr:col>0</xdr:col>
      <xdr:colOff>704850</xdr:colOff>
      <xdr:row>12</xdr:row>
      <xdr:rowOff>342900</xdr:rowOff>
    </xdr:to>
    <xdr:pic>
      <xdr:nvPicPr>
        <xdr:cNvPr id="2199968" name="Picture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5972175"/>
          <a:ext cx="152400" cy="266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542925</xdr:colOff>
      <xdr:row>13</xdr:row>
      <xdr:rowOff>85725</xdr:rowOff>
    </xdr:from>
    <xdr:to>
      <xdr:col>0</xdr:col>
      <xdr:colOff>733425</xdr:colOff>
      <xdr:row>13</xdr:row>
      <xdr:rowOff>352425</xdr:rowOff>
    </xdr:to>
    <xdr:pic>
      <xdr:nvPicPr>
        <xdr:cNvPr id="2199969" name="Picture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 y="6581775"/>
          <a:ext cx="190500" cy="266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542925</xdr:colOff>
      <xdr:row>14</xdr:row>
      <xdr:rowOff>85725</xdr:rowOff>
    </xdr:from>
    <xdr:to>
      <xdr:col>0</xdr:col>
      <xdr:colOff>733425</xdr:colOff>
      <xdr:row>14</xdr:row>
      <xdr:rowOff>371475</xdr:rowOff>
    </xdr:to>
    <xdr:pic>
      <xdr:nvPicPr>
        <xdr:cNvPr id="2199970" name="Pictur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2925" y="7162800"/>
          <a:ext cx="190500" cy="2857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7</xdr:row>
      <xdr:rowOff>76200</xdr:rowOff>
    </xdr:from>
    <xdr:to>
      <xdr:col>0</xdr:col>
      <xdr:colOff>723900</xdr:colOff>
      <xdr:row>7</xdr:row>
      <xdr:rowOff>342900</xdr:rowOff>
    </xdr:to>
    <xdr:pic>
      <xdr:nvPicPr>
        <xdr:cNvPr id="2199971" name="Picture 2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 y="3171825"/>
          <a:ext cx="152400" cy="266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8</xdr:row>
      <xdr:rowOff>85725</xdr:rowOff>
    </xdr:from>
    <xdr:to>
      <xdr:col>0</xdr:col>
      <xdr:colOff>752475</xdr:colOff>
      <xdr:row>8</xdr:row>
      <xdr:rowOff>352425</xdr:rowOff>
    </xdr:to>
    <xdr:pic>
      <xdr:nvPicPr>
        <xdr:cNvPr id="2199972" name="Picture 2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1975" y="3619500"/>
          <a:ext cx="190500" cy="266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9</xdr:row>
      <xdr:rowOff>123825</xdr:rowOff>
    </xdr:from>
    <xdr:to>
      <xdr:col>0</xdr:col>
      <xdr:colOff>752475</xdr:colOff>
      <xdr:row>9</xdr:row>
      <xdr:rowOff>409575</xdr:rowOff>
    </xdr:to>
    <xdr:pic>
      <xdr:nvPicPr>
        <xdr:cNvPr id="2199973" name="Picture 2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975" y="4124325"/>
          <a:ext cx="190500" cy="2857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314325</xdr:colOff>
      <xdr:row>17</xdr:row>
      <xdr:rowOff>171450</xdr:rowOff>
    </xdr:from>
    <xdr:to>
      <xdr:col>1</xdr:col>
      <xdr:colOff>571500</xdr:colOff>
      <xdr:row>17</xdr:row>
      <xdr:rowOff>428625</xdr:rowOff>
    </xdr:to>
    <xdr:sp macro="" textlink="">
      <xdr:nvSpPr>
        <xdr:cNvPr id="2199974" name="Rectangle 32"/>
        <xdr:cNvSpPr>
          <a:spLocks noChangeArrowheads="1"/>
        </xdr:cNvSpPr>
      </xdr:nvSpPr>
      <xdr:spPr bwMode="auto">
        <a:xfrm>
          <a:off x="1543050" y="9077325"/>
          <a:ext cx="257175" cy="257175"/>
        </a:xfrm>
        <a:prstGeom prst="rect">
          <a:avLst/>
        </a:prstGeom>
        <a:solidFill>
          <a:srgbClr val="FFFFFF"/>
        </a:solidFill>
        <a:ln w="9525">
          <a:solidFill>
            <a:srgbClr val="000000"/>
          </a:solidFill>
          <a:miter lim="800000"/>
          <a:headEnd/>
          <a:tailEnd/>
        </a:ln>
      </xdr:spPr>
    </xdr:sp>
    <xdr:clientData/>
  </xdr:twoCellAnchor>
  <xdr:twoCellAnchor>
    <xdr:from>
      <xdr:col>1</xdr:col>
      <xdr:colOff>1247775</xdr:colOff>
      <xdr:row>17</xdr:row>
      <xdr:rowOff>171450</xdr:rowOff>
    </xdr:from>
    <xdr:to>
      <xdr:col>1</xdr:col>
      <xdr:colOff>1504950</xdr:colOff>
      <xdr:row>17</xdr:row>
      <xdr:rowOff>428625</xdr:rowOff>
    </xdr:to>
    <xdr:sp macro="" textlink="">
      <xdr:nvSpPr>
        <xdr:cNvPr id="2199975" name="Rectangle 33"/>
        <xdr:cNvSpPr>
          <a:spLocks noChangeArrowheads="1"/>
        </xdr:cNvSpPr>
      </xdr:nvSpPr>
      <xdr:spPr bwMode="auto">
        <a:xfrm>
          <a:off x="2476500" y="9077325"/>
          <a:ext cx="257175" cy="257175"/>
        </a:xfrm>
        <a:prstGeom prst="rect">
          <a:avLst/>
        </a:prstGeom>
        <a:solidFill>
          <a:srgbClr val="FFFFFF"/>
        </a:solidFill>
        <a:ln w="9525">
          <a:solidFill>
            <a:srgbClr val="000000"/>
          </a:solidFill>
          <a:miter lim="800000"/>
          <a:headEnd/>
          <a:tailEnd/>
        </a:ln>
      </xdr:spPr>
    </xdr:sp>
    <xdr:clientData/>
  </xdr:twoCellAnchor>
  <xdr:twoCellAnchor>
    <xdr:from>
      <xdr:col>1</xdr:col>
      <xdr:colOff>3571875</xdr:colOff>
      <xdr:row>17</xdr:row>
      <xdr:rowOff>171450</xdr:rowOff>
    </xdr:from>
    <xdr:to>
      <xdr:col>1</xdr:col>
      <xdr:colOff>3829050</xdr:colOff>
      <xdr:row>17</xdr:row>
      <xdr:rowOff>428625</xdr:rowOff>
    </xdr:to>
    <xdr:sp macro="" textlink="">
      <xdr:nvSpPr>
        <xdr:cNvPr id="2199976" name="Rectangle 31"/>
        <xdr:cNvSpPr>
          <a:spLocks noChangeArrowheads="1"/>
        </xdr:cNvSpPr>
      </xdr:nvSpPr>
      <xdr:spPr bwMode="auto">
        <a:xfrm>
          <a:off x="4800600" y="9077325"/>
          <a:ext cx="257175" cy="257175"/>
        </a:xfrm>
        <a:prstGeom prst="rect">
          <a:avLst/>
        </a:prstGeom>
        <a:solidFill>
          <a:srgbClr val="FFFFFF"/>
        </a:solidFill>
        <a:ln w="9525">
          <a:solidFill>
            <a:srgbClr val="000000"/>
          </a:solidFill>
          <a:miter lim="800000"/>
          <a:headEnd/>
          <a:tailEnd/>
        </a:ln>
      </xdr:spPr>
    </xdr:sp>
    <xdr:clientData/>
  </xdr:twoCellAnchor>
  <xdr:twoCellAnchor>
    <xdr:from>
      <xdr:col>1</xdr:col>
      <xdr:colOff>2600325</xdr:colOff>
      <xdr:row>17</xdr:row>
      <xdr:rowOff>171450</xdr:rowOff>
    </xdr:from>
    <xdr:to>
      <xdr:col>1</xdr:col>
      <xdr:colOff>2857500</xdr:colOff>
      <xdr:row>17</xdr:row>
      <xdr:rowOff>428625</xdr:rowOff>
    </xdr:to>
    <xdr:sp macro="" textlink="">
      <xdr:nvSpPr>
        <xdr:cNvPr id="2199977" name="Rectangle 34"/>
        <xdr:cNvSpPr>
          <a:spLocks noChangeArrowheads="1"/>
        </xdr:cNvSpPr>
      </xdr:nvSpPr>
      <xdr:spPr bwMode="auto">
        <a:xfrm>
          <a:off x="3829050" y="9077325"/>
          <a:ext cx="257175" cy="257175"/>
        </a:xfrm>
        <a:prstGeom prst="rect">
          <a:avLst/>
        </a:prstGeom>
        <a:solidFill>
          <a:srgbClr val="FFFFFF"/>
        </a:solidFill>
        <a:ln w="9525">
          <a:solidFill>
            <a:srgbClr val="000000"/>
          </a:solidFill>
          <a:miter lim="800000"/>
          <a:headEnd/>
          <a:tailEnd/>
        </a:ln>
      </xdr:spPr>
    </xdr:sp>
    <xdr:clientData/>
  </xdr:twoCellAnchor>
  <xdr:twoCellAnchor>
    <xdr:from>
      <xdr:col>1</xdr:col>
      <xdr:colOff>19050</xdr:colOff>
      <xdr:row>17</xdr:row>
      <xdr:rowOff>571500</xdr:rowOff>
    </xdr:from>
    <xdr:to>
      <xdr:col>1</xdr:col>
      <xdr:colOff>1581150</xdr:colOff>
      <xdr:row>17</xdr:row>
      <xdr:rowOff>742950</xdr:rowOff>
    </xdr:to>
    <xdr:sp macro="" textlink="">
      <xdr:nvSpPr>
        <xdr:cNvPr id="2199978" name="AutoShape 60"/>
        <xdr:cNvSpPr>
          <a:spLocks/>
        </xdr:cNvSpPr>
      </xdr:nvSpPr>
      <xdr:spPr bwMode="auto">
        <a:xfrm rot="-5400000">
          <a:off x="1943100" y="8782050"/>
          <a:ext cx="171450" cy="1562100"/>
        </a:xfrm>
        <a:prstGeom prst="leftBrace">
          <a:avLst>
            <a:gd name="adj1" fmla="val 74703"/>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2305050</xdr:colOff>
      <xdr:row>17</xdr:row>
      <xdr:rowOff>533400</xdr:rowOff>
    </xdr:from>
    <xdr:to>
      <xdr:col>1</xdr:col>
      <xdr:colOff>3867150</xdr:colOff>
      <xdr:row>17</xdr:row>
      <xdr:rowOff>704850</xdr:rowOff>
    </xdr:to>
    <xdr:sp macro="" textlink="">
      <xdr:nvSpPr>
        <xdr:cNvPr id="2199979" name="AutoShape 61"/>
        <xdr:cNvSpPr>
          <a:spLocks/>
        </xdr:cNvSpPr>
      </xdr:nvSpPr>
      <xdr:spPr bwMode="auto">
        <a:xfrm rot="-5400000">
          <a:off x="4229100" y="8743950"/>
          <a:ext cx="171450" cy="1562100"/>
        </a:xfrm>
        <a:prstGeom prst="leftBrace">
          <a:avLst>
            <a:gd name="adj1" fmla="val 74703"/>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647700</xdr:colOff>
      <xdr:row>17</xdr:row>
      <xdr:rowOff>895350</xdr:rowOff>
    </xdr:from>
    <xdr:to>
      <xdr:col>1</xdr:col>
      <xdr:colOff>904875</xdr:colOff>
      <xdr:row>17</xdr:row>
      <xdr:rowOff>1162050</xdr:rowOff>
    </xdr:to>
    <xdr:sp macro="" textlink="">
      <xdr:nvSpPr>
        <xdr:cNvPr id="2199980" name="Rectangle 36"/>
        <xdr:cNvSpPr>
          <a:spLocks noChangeArrowheads="1"/>
        </xdr:cNvSpPr>
      </xdr:nvSpPr>
      <xdr:spPr bwMode="auto">
        <a:xfrm>
          <a:off x="1876425" y="9801225"/>
          <a:ext cx="257175" cy="266700"/>
        </a:xfrm>
        <a:prstGeom prst="rect">
          <a:avLst/>
        </a:prstGeom>
        <a:solidFill>
          <a:srgbClr val="FFFFFF"/>
        </a:solidFill>
        <a:ln w="9525">
          <a:solidFill>
            <a:srgbClr val="000000"/>
          </a:solidFill>
          <a:miter lim="800000"/>
          <a:headEnd/>
          <a:tailEnd/>
        </a:ln>
      </xdr:spPr>
    </xdr:sp>
    <xdr:clientData/>
  </xdr:twoCellAnchor>
  <xdr:twoCellAnchor>
    <xdr:from>
      <xdr:col>1</xdr:col>
      <xdr:colOff>2952750</xdr:colOff>
      <xdr:row>17</xdr:row>
      <xdr:rowOff>895350</xdr:rowOff>
    </xdr:from>
    <xdr:to>
      <xdr:col>1</xdr:col>
      <xdr:colOff>3209925</xdr:colOff>
      <xdr:row>17</xdr:row>
      <xdr:rowOff>1162050</xdr:rowOff>
    </xdr:to>
    <xdr:sp macro="" textlink="">
      <xdr:nvSpPr>
        <xdr:cNvPr id="2199981" name="Rectangle 37"/>
        <xdr:cNvSpPr>
          <a:spLocks noChangeArrowheads="1"/>
        </xdr:cNvSpPr>
      </xdr:nvSpPr>
      <xdr:spPr bwMode="auto">
        <a:xfrm>
          <a:off x="4181475" y="9801225"/>
          <a:ext cx="257175" cy="266700"/>
        </a:xfrm>
        <a:prstGeom prst="rect">
          <a:avLst/>
        </a:prstGeom>
        <a:solidFill>
          <a:srgbClr val="FFFFFF"/>
        </a:solidFill>
        <a:ln w="9525">
          <a:solidFill>
            <a:srgbClr val="000000"/>
          </a:solidFill>
          <a:miter lim="800000"/>
          <a:headEnd/>
          <a:tailEnd/>
        </a:ln>
      </xdr:spPr>
    </xdr:sp>
    <xdr:clientData/>
  </xdr:twoCellAnchor>
  <xdr:twoCellAnchor>
    <xdr:from>
      <xdr:col>0</xdr:col>
      <xdr:colOff>38100</xdr:colOff>
      <xdr:row>17</xdr:row>
      <xdr:rowOff>937592</xdr:rowOff>
    </xdr:from>
    <xdr:to>
      <xdr:col>1</xdr:col>
      <xdr:colOff>76200</xdr:colOff>
      <xdr:row>17</xdr:row>
      <xdr:rowOff>1143762</xdr:rowOff>
    </xdr:to>
    <xdr:sp macro="" textlink="">
      <xdr:nvSpPr>
        <xdr:cNvPr id="25" name="Text Box 64"/>
        <xdr:cNvSpPr txBox="1">
          <a:spLocks noChangeArrowheads="1"/>
        </xdr:cNvSpPr>
      </xdr:nvSpPr>
      <xdr:spPr bwMode="auto">
        <a:xfrm>
          <a:off x="38100" y="9843467"/>
          <a:ext cx="1266825" cy="206170"/>
        </a:xfrm>
        <a:prstGeom prst="rect">
          <a:avLst/>
        </a:prstGeom>
        <a:noFill/>
        <a:ln w="9525">
          <a:noFill/>
          <a:miter lim="800000"/>
          <a:headEnd/>
          <a:tailEnd/>
        </a:ln>
        <a:effectLst/>
      </xdr:spPr>
      <xdr:txBody>
        <a:bodyPr wrap="none" lIns="27432" tIns="27432" rIns="0" bIns="0" anchor="t" upright="1">
          <a:noAutofit/>
        </a:bodyPr>
        <a:lstStyle/>
        <a:p>
          <a:pPr algn="l" rtl="0">
            <a:defRPr sz="1000"/>
          </a:pPr>
          <a:r>
            <a:rPr lang="de-CH" sz="1200" b="1" i="0" strike="noStrike">
              <a:solidFill>
                <a:schemeClr val="bg1"/>
              </a:solidFill>
              <a:latin typeface="Arial"/>
              <a:cs typeface="Arial"/>
            </a:rPr>
            <a:t>Total dieses Geräts</a:t>
          </a:r>
        </a:p>
      </xdr:txBody>
    </xdr:sp>
    <xdr:clientData/>
  </xdr:twoCellAnchor>
  <xdr:twoCellAnchor>
    <xdr:from>
      <xdr:col>1</xdr:col>
      <xdr:colOff>5057775</xdr:colOff>
      <xdr:row>17</xdr:row>
      <xdr:rowOff>937592</xdr:rowOff>
    </xdr:from>
    <xdr:to>
      <xdr:col>1</xdr:col>
      <xdr:colOff>5543550</xdr:colOff>
      <xdr:row>17</xdr:row>
      <xdr:rowOff>1143762</xdr:rowOff>
    </xdr:to>
    <xdr:sp macro="" textlink="">
      <xdr:nvSpPr>
        <xdr:cNvPr id="26" name="Text Box 65"/>
        <xdr:cNvSpPr txBox="1">
          <a:spLocks noChangeArrowheads="1"/>
        </xdr:cNvSpPr>
      </xdr:nvSpPr>
      <xdr:spPr bwMode="auto">
        <a:xfrm>
          <a:off x="6286500" y="9843467"/>
          <a:ext cx="485775" cy="206170"/>
        </a:xfrm>
        <a:prstGeom prst="rect">
          <a:avLst/>
        </a:prstGeom>
        <a:noFill/>
        <a:ln w="9525">
          <a:noFill/>
          <a:miter lim="800000"/>
          <a:headEnd/>
          <a:tailEnd/>
        </a:ln>
        <a:effectLst/>
      </xdr:spPr>
      <xdr:txBody>
        <a:bodyPr wrap="none" lIns="27432" tIns="27432" rIns="0" bIns="0" anchor="t" upright="1">
          <a:noAutofit/>
        </a:bodyPr>
        <a:lstStyle/>
        <a:p>
          <a:pPr algn="l" rtl="0">
            <a:defRPr sz="1000"/>
          </a:pPr>
          <a:r>
            <a:rPr lang="de-CH" sz="1200" b="1" i="0" strike="noStrike">
              <a:solidFill>
                <a:schemeClr val="bg1"/>
              </a:solidFill>
              <a:latin typeface="Arial"/>
              <a:cs typeface="Arial"/>
            </a:rPr>
            <a:t>Punkte</a:t>
          </a:r>
        </a:p>
      </xdr:txBody>
    </xdr:sp>
    <xdr:clientData/>
  </xdr:twoCellAnchor>
  <xdr:twoCellAnchor>
    <xdr:from>
      <xdr:col>0</xdr:col>
      <xdr:colOff>552450</xdr:colOff>
      <xdr:row>16</xdr:row>
      <xdr:rowOff>76200</xdr:rowOff>
    </xdr:from>
    <xdr:to>
      <xdr:col>1</xdr:col>
      <xdr:colOff>3981450</xdr:colOff>
      <xdr:row>16</xdr:row>
      <xdr:rowOff>361950</xdr:rowOff>
    </xdr:to>
    <xdr:grpSp>
      <xdr:nvGrpSpPr>
        <xdr:cNvPr id="2199984" name="Group 108"/>
        <xdr:cNvGrpSpPr>
          <a:grpSpLocks/>
        </xdr:cNvGrpSpPr>
      </xdr:nvGrpSpPr>
      <xdr:grpSpPr bwMode="auto">
        <a:xfrm>
          <a:off x="552450" y="8543925"/>
          <a:ext cx="4657725" cy="285750"/>
          <a:chOff x="135" y="896"/>
          <a:chExt cx="489" cy="30"/>
        </a:xfrm>
      </xdr:grpSpPr>
      <xdr:sp macro="" textlink="">
        <xdr:nvSpPr>
          <xdr:cNvPr id="36" name="Text Box 79"/>
          <xdr:cNvSpPr txBox="1">
            <a:spLocks noChangeArrowheads="1"/>
          </xdr:cNvSpPr>
        </xdr:nvSpPr>
        <xdr:spPr bwMode="auto">
          <a:xfrm>
            <a:off x="161" y="899"/>
            <a:ext cx="50" cy="22"/>
          </a:xfrm>
          <a:prstGeom prst="rect">
            <a:avLst/>
          </a:prstGeom>
          <a:noFill/>
          <a:ln w="9525">
            <a:noFill/>
            <a:miter lim="800000"/>
            <a:headEnd/>
            <a:tailEnd/>
          </a:ln>
        </xdr:spPr>
        <xdr:txBody>
          <a:bodyPr wrap="none" lIns="27432" tIns="32004" rIns="0" bIns="0" anchor="t" upright="1">
            <a:spAutoFit/>
          </a:bodyPr>
          <a:lstStyle/>
          <a:p>
            <a:pPr algn="l" rtl="0">
              <a:defRPr sz="1000"/>
            </a:pPr>
            <a:r>
              <a:rPr lang="de-CH" sz="1200" b="1" i="0" strike="noStrike">
                <a:solidFill>
                  <a:srgbClr val="000000"/>
                </a:solidFill>
                <a:latin typeface="Arial" pitchFamily="34" charset="0"/>
                <a:cs typeface="Arial" pitchFamily="34" charset="0"/>
              </a:rPr>
              <a:t>selten</a:t>
            </a:r>
          </a:p>
        </xdr:txBody>
      </xdr:sp>
      <xdr:pic>
        <xdr:nvPicPr>
          <xdr:cNvPr id="2200001" name="Picture 8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 y="897"/>
            <a:ext cx="16"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2200002" name="Group 107"/>
          <xdr:cNvGrpSpPr>
            <a:grpSpLocks/>
          </xdr:cNvGrpSpPr>
        </xdr:nvGrpSpPr>
        <xdr:grpSpPr bwMode="auto">
          <a:xfrm>
            <a:off x="357" y="899"/>
            <a:ext cx="154" cy="22"/>
            <a:chOff x="432" y="899"/>
            <a:chExt cx="154" cy="22"/>
          </a:xfrm>
        </xdr:grpSpPr>
        <xdr:sp macro="" textlink="">
          <xdr:nvSpPr>
            <xdr:cNvPr id="41" name="Text Box 82"/>
            <xdr:cNvSpPr txBox="1">
              <a:spLocks noChangeArrowheads="1"/>
            </xdr:cNvSpPr>
          </xdr:nvSpPr>
          <xdr:spPr bwMode="auto">
            <a:xfrm>
              <a:off x="432" y="899"/>
              <a:ext cx="154" cy="22"/>
            </a:xfrm>
            <a:prstGeom prst="rect">
              <a:avLst/>
            </a:prstGeom>
            <a:noFill/>
            <a:ln w="9525">
              <a:noFill/>
              <a:miter lim="800000"/>
              <a:headEnd/>
              <a:tailEnd/>
            </a:ln>
          </xdr:spPr>
          <xdr:txBody>
            <a:bodyPr wrap="none" lIns="27432" tIns="32004" rIns="0" bIns="0" anchor="t" upright="1">
              <a:spAutoFit/>
            </a:bodyPr>
            <a:lstStyle/>
            <a:p>
              <a:pPr algn="l" rtl="0">
                <a:defRPr sz="1000"/>
              </a:pPr>
              <a:r>
                <a:rPr lang="de-CH" sz="1200" b="1" i="0" strike="noStrike">
                  <a:solidFill>
                    <a:srgbClr val="000000"/>
                  </a:solidFill>
                  <a:latin typeface="Arial" pitchFamily="34" charset="0"/>
                  <a:cs typeface="Arial" pitchFamily="34" charset="0"/>
                </a:rPr>
                <a:t>durchschnittlich oft</a:t>
              </a:r>
            </a:p>
          </xdr:txBody>
        </xdr:sp>
        <xdr:pic>
          <xdr:nvPicPr>
            <xdr:cNvPr id="2200006" name="Picture 8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 y="897"/>
              <a:ext cx="20"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sp macro="" textlink="">
        <xdr:nvSpPr>
          <xdr:cNvPr id="39" name="Text Box 85"/>
          <xdr:cNvSpPr txBox="1">
            <a:spLocks noChangeArrowheads="1"/>
          </xdr:cNvSpPr>
        </xdr:nvSpPr>
        <xdr:spPr bwMode="auto">
          <a:xfrm>
            <a:off x="600" y="900"/>
            <a:ext cx="24" cy="21"/>
          </a:xfrm>
          <a:prstGeom prst="rect">
            <a:avLst/>
          </a:prstGeom>
          <a:noFill/>
          <a:ln w="9525">
            <a:noFill/>
            <a:miter lim="800000"/>
            <a:headEnd/>
            <a:tailEnd/>
          </a:ln>
        </xdr:spPr>
        <xdr:txBody>
          <a:bodyPr wrap="none" lIns="27432" tIns="27432" rIns="0" bIns="0" anchor="t" upright="1">
            <a:spAutoFit/>
          </a:bodyPr>
          <a:lstStyle/>
          <a:p>
            <a:pPr algn="l" rtl="0">
              <a:defRPr sz="1000"/>
            </a:pPr>
            <a:r>
              <a:rPr lang="de-CH" sz="1200" b="1" i="0" strike="noStrike">
                <a:solidFill>
                  <a:srgbClr val="000000"/>
                </a:solidFill>
                <a:latin typeface="Arial" pitchFamily="34" charset="0"/>
                <a:cs typeface="Arial" pitchFamily="34" charset="0"/>
              </a:rPr>
              <a:t>oft</a:t>
            </a:r>
          </a:p>
        </xdr:txBody>
      </xdr:sp>
      <xdr:pic>
        <xdr:nvPicPr>
          <xdr:cNvPr id="2200004" name="Picture 8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4" y="896"/>
            <a:ext cx="20" cy="3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571500</xdr:colOff>
      <xdr:row>4</xdr:row>
      <xdr:rowOff>76200</xdr:rowOff>
    </xdr:from>
    <xdr:to>
      <xdr:col>1</xdr:col>
      <xdr:colOff>685800</xdr:colOff>
      <xdr:row>4</xdr:row>
      <xdr:rowOff>342900</xdr:rowOff>
    </xdr:to>
    <xdr:grpSp>
      <xdr:nvGrpSpPr>
        <xdr:cNvPr id="2199985" name="Group 98"/>
        <xdr:cNvGrpSpPr>
          <a:grpSpLocks/>
        </xdr:cNvGrpSpPr>
      </xdr:nvGrpSpPr>
      <xdr:grpSpPr bwMode="auto">
        <a:xfrm>
          <a:off x="571500" y="1866900"/>
          <a:ext cx="1343025" cy="266700"/>
          <a:chOff x="135" y="216"/>
          <a:chExt cx="141" cy="28"/>
        </a:xfrm>
      </xdr:grpSpPr>
      <xdr:sp macro="" textlink="">
        <xdr:nvSpPr>
          <xdr:cNvPr id="44" name="Text Box 99"/>
          <xdr:cNvSpPr txBox="1">
            <a:spLocks noChangeArrowheads="1"/>
          </xdr:cNvSpPr>
        </xdr:nvSpPr>
        <xdr:spPr bwMode="auto">
          <a:xfrm>
            <a:off x="161" y="220"/>
            <a:ext cx="115" cy="22"/>
          </a:xfrm>
          <a:prstGeom prst="rect">
            <a:avLst/>
          </a:prstGeom>
          <a:noFill/>
          <a:ln w="9525">
            <a:noFill/>
            <a:miter lim="800000"/>
            <a:headEnd/>
            <a:tailEnd/>
          </a:ln>
        </xdr:spPr>
        <xdr:txBody>
          <a:bodyPr wrap="square" lIns="27432" tIns="32004" rIns="0" bIns="0" anchor="t" upright="1">
            <a:noAutofit/>
          </a:bodyPr>
          <a:lstStyle/>
          <a:p>
            <a:pPr algn="l" rtl="0">
              <a:defRPr sz="1000"/>
            </a:pPr>
            <a:r>
              <a:rPr lang="de-CH" sz="1200" b="1" i="0" strike="noStrike">
                <a:solidFill>
                  <a:srgbClr val="000000"/>
                </a:solidFill>
                <a:latin typeface="Arial" pitchFamily="34" charset="0"/>
                <a:cs typeface="Arial" pitchFamily="34" charset="0"/>
              </a:rPr>
              <a:t>kein Unfall</a:t>
            </a:r>
          </a:p>
        </xdr:txBody>
      </xdr:sp>
      <xdr:pic>
        <xdr:nvPicPr>
          <xdr:cNvPr id="2199999" name="Picture 10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 y="216"/>
            <a:ext cx="16"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3057525</xdr:colOff>
      <xdr:row>4</xdr:row>
      <xdr:rowOff>76200</xdr:rowOff>
    </xdr:from>
    <xdr:to>
      <xdr:col>1</xdr:col>
      <xdr:colOff>3724275</xdr:colOff>
      <xdr:row>4</xdr:row>
      <xdr:rowOff>342900</xdr:rowOff>
    </xdr:to>
    <xdr:grpSp>
      <xdr:nvGrpSpPr>
        <xdr:cNvPr id="2199986" name="Group 101"/>
        <xdr:cNvGrpSpPr>
          <a:grpSpLocks/>
        </xdr:cNvGrpSpPr>
      </xdr:nvGrpSpPr>
      <xdr:grpSpPr bwMode="auto">
        <a:xfrm>
          <a:off x="4286250" y="1866900"/>
          <a:ext cx="666750" cy="266700"/>
          <a:chOff x="402" y="216"/>
          <a:chExt cx="70" cy="28"/>
        </a:xfrm>
      </xdr:grpSpPr>
      <xdr:sp macro="" textlink="">
        <xdr:nvSpPr>
          <xdr:cNvPr id="47" name="Text Box 102"/>
          <xdr:cNvSpPr txBox="1">
            <a:spLocks noChangeArrowheads="1"/>
          </xdr:cNvSpPr>
        </xdr:nvSpPr>
        <xdr:spPr bwMode="auto">
          <a:xfrm>
            <a:off x="433" y="221"/>
            <a:ext cx="39" cy="23"/>
          </a:xfrm>
          <a:prstGeom prst="rect">
            <a:avLst/>
          </a:prstGeom>
          <a:noFill/>
          <a:ln w="9525">
            <a:noFill/>
            <a:miter lim="800000"/>
            <a:headEnd/>
            <a:tailEnd/>
          </a:ln>
        </xdr:spPr>
        <xdr:txBody>
          <a:bodyPr wrap="square" lIns="27432" tIns="32004" rIns="0" bIns="0" anchor="t" upright="1">
            <a:noAutofit/>
          </a:bodyPr>
          <a:lstStyle/>
          <a:p>
            <a:pPr algn="l" rtl="0">
              <a:defRPr sz="1000"/>
            </a:pPr>
            <a:r>
              <a:rPr lang="de-CH" sz="1200" b="1" i="0" strike="noStrike">
                <a:solidFill>
                  <a:srgbClr val="000000"/>
                </a:solidFill>
                <a:latin typeface="Arial" pitchFamily="34" charset="0"/>
                <a:cs typeface="Arial" pitchFamily="34" charset="0"/>
              </a:rPr>
              <a:t>1 - 2</a:t>
            </a:r>
          </a:p>
        </xdr:txBody>
      </xdr:sp>
      <xdr:pic>
        <xdr:nvPicPr>
          <xdr:cNvPr id="2199997" name="Picture 10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2" y="216"/>
            <a:ext cx="20"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4448175</xdr:colOff>
      <xdr:row>4</xdr:row>
      <xdr:rowOff>66675</xdr:rowOff>
    </xdr:from>
    <xdr:to>
      <xdr:col>1</xdr:col>
      <xdr:colOff>5705475</xdr:colOff>
      <xdr:row>4</xdr:row>
      <xdr:rowOff>352425</xdr:rowOff>
    </xdr:to>
    <xdr:grpSp>
      <xdr:nvGrpSpPr>
        <xdr:cNvPr id="2199987" name="Group 104"/>
        <xdr:cNvGrpSpPr>
          <a:grpSpLocks/>
        </xdr:cNvGrpSpPr>
      </xdr:nvGrpSpPr>
      <xdr:grpSpPr bwMode="auto">
        <a:xfrm>
          <a:off x="5676900" y="1857375"/>
          <a:ext cx="1257300" cy="285750"/>
          <a:chOff x="584" y="215"/>
          <a:chExt cx="132" cy="30"/>
        </a:xfrm>
      </xdr:grpSpPr>
      <xdr:sp macro="" textlink="">
        <xdr:nvSpPr>
          <xdr:cNvPr id="50" name="Text Box 105"/>
          <xdr:cNvSpPr txBox="1">
            <a:spLocks noChangeArrowheads="1"/>
          </xdr:cNvSpPr>
        </xdr:nvSpPr>
        <xdr:spPr bwMode="auto">
          <a:xfrm>
            <a:off x="610" y="220"/>
            <a:ext cx="106" cy="25"/>
          </a:xfrm>
          <a:prstGeom prst="rect">
            <a:avLst/>
          </a:prstGeom>
          <a:noFill/>
          <a:ln w="9525">
            <a:noFill/>
            <a:miter lim="800000"/>
            <a:headEnd/>
            <a:tailEnd/>
          </a:ln>
        </xdr:spPr>
        <xdr:txBody>
          <a:bodyPr wrap="square" lIns="27432" tIns="27432" rIns="0" bIns="0" anchor="t" upright="1">
            <a:noAutofit/>
          </a:bodyPr>
          <a:lstStyle/>
          <a:p>
            <a:pPr algn="l" rtl="0">
              <a:defRPr sz="1000"/>
            </a:pPr>
            <a:r>
              <a:rPr lang="de-CH" sz="1200" b="1" i="0" strike="noStrike">
                <a:solidFill>
                  <a:srgbClr val="000000"/>
                </a:solidFill>
                <a:latin typeface="Arial" pitchFamily="34" charset="0"/>
                <a:cs typeface="Arial" pitchFamily="34" charset="0"/>
              </a:rPr>
              <a:t>3 oder mehr </a:t>
            </a:r>
          </a:p>
        </xdr:txBody>
      </xdr:sp>
      <xdr:pic>
        <xdr:nvPicPr>
          <xdr:cNvPr id="2199995" name="Picture 10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4" y="215"/>
            <a:ext cx="20" cy="3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1</xdr:col>
      <xdr:colOff>457200</xdr:colOff>
      <xdr:row>4</xdr:row>
      <xdr:rowOff>114299</xdr:rowOff>
    </xdr:from>
    <xdr:ext cx="2381251" cy="161926"/>
    <xdr:sp macro="" textlink="">
      <xdr:nvSpPr>
        <xdr:cNvPr id="52" name="Text Box 111"/>
        <xdr:cNvSpPr txBox="1">
          <a:spLocks noChangeArrowheads="1"/>
        </xdr:cNvSpPr>
      </xdr:nvSpPr>
      <xdr:spPr bwMode="auto">
        <a:xfrm>
          <a:off x="1685925" y="1904999"/>
          <a:ext cx="2381251" cy="161926"/>
        </a:xfrm>
        <a:prstGeom prst="rect">
          <a:avLst/>
        </a:prstGeom>
        <a:solidFill>
          <a:srgbClr val="FFFF99"/>
        </a:solidFill>
        <a:ln w="9525">
          <a:noFill/>
          <a:miter lim="800000"/>
          <a:headEnd/>
          <a:tailEnd/>
        </a:ln>
        <a:effectLst>
          <a:outerShdw dist="35921" dir="2700000" algn="ctr" rotWithShape="0">
            <a:srgbClr val="808080"/>
          </a:outerShdw>
        </a:effectLst>
      </xdr:spPr>
      <xdr:txBody>
        <a:bodyPr wrap="square" lIns="18288" tIns="22860" rIns="0" bIns="0" anchor="t" upright="1">
          <a:noAutofit/>
        </a:bodyPr>
        <a:lstStyle/>
        <a:p>
          <a:pPr algn="ctr" rtl="0">
            <a:defRPr sz="1000"/>
          </a:pPr>
          <a:r>
            <a:rPr lang="de-CH" sz="1000" b="1" i="0" strike="noStrike">
              <a:solidFill>
                <a:srgbClr val="000000"/>
              </a:solidFill>
              <a:latin typeface="Geneva"/>
            </a:rPr>
            <a:t>Hinweis: wenn </a:t>
          </a:r>
          <a:r>
            <a:rPr lang="de-CH" sz="1000" b="1" i="0" strike="noStrike">
              <a:solidFill>
                <a:srgbClr val="FF0000"/>
              </a:solidFill>
              <a:latin typeface="Geneva"/>
            </a:rPr>
            <a:t>A </a:t>
          </a:r>
          <a:r>
            <a:rPr lang="de-CH" sz="1000" b="1" i="0" strike="noStrike">
              <a:solidFill>
                <a:srgbClr val="000000"/>
              </a:solidFill>
              <a:latin typeface="Geneva"/>
            </a:rPr>
            <a:t>= 1,</a:t>
          </a:r>
          <a:r>
            <a:rPr lang="de-CH" sz="1000" b="1" i="0" strike="noStrike" baseline="0">
              <a:solidFill>
                <a:srgbClr val="000000"/>
              </a:solidFill>
              <a:latin typeface="Geneva"/>
            </a:rPr>
            <a:t> dann auch </a:t>
          </a:r>
          <a:r>
            <a:rPr lang="de-CH" sz="1000" b="1" i="0" strike="noStrike">
              <a:solidFill>
                <a:srgbClr val="FF0000"/>
              </a:solidFill>
              <a:latin typeface="Geneva"/>
            </a:rPr>
            <a:t>B</a:t>
          </a:r>
          <a:r>
            <a:rPr lang="de-CH" sz="1000" b="1" i="0" strike="noStrike">
              <a:solidFill>
                <a:srgbClr val="000000"/>
              </a:solidFill>
              <a:latin typeface="Geneva"/>
            </a:rPr>
            <a:t> = 1 </a:t>
          </a:r>
        </a:p>
      </xdr:txBody>
    </xdr:sp>
    <xdr:clientData/>
  </xdr:oneCellAnchor>
  <xdr:twoCellAnchor>
    <xdr:from>
      <xdr:col>0</xdr:col>
      <xdr:colOff>76200</xdr:colOff>
      <xdr:row>20</xdr:row>
      <xdr:rowOff>142875</xdr:rowOff>
    </xdr:from>
    <xdr:to>
      <xdr:col>1</xdr:col>
      <xdr:colOff>9525</xdr:colOff>
      <xdr:row>22</xdr:row>
      <xdr:rowOff>145401</xdr:rowOff>
    </xdr:to>
    <xdr:sp macro="" textlink="">
      <xdr:nvSpPr>
        <xdr:cNvPr id="54" name="Abgerundetes Rechteck 53">
          <a:hlinkClick xmlns:r="http://schemas.openxmlformats.org/officeDocument/2006/relationships" r:id="rId5"/>
        </xdr:cNvPr>
        <xdr:cNvSpPr/>
      </xdr:nvSpPr>
      <xdr:spPr>
        <a:xfrm>
          <a:off x="76200" y="108394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142875</xdr:colOff>
      <xdr:row>20</xdr:row>
      <xdr:rowOff>142875</xdr:rowOff>
    </xdr:from>
    <xdr:to>
      <xdr:col>1</xdr:col>
      <xdr:colOff>1304925</xdr:colOff>
      <xdr:row>22</xdr:row>
      <xdr:rowOff>145401</xdr:rowOff>
    </xdr:to>
    <xdr:sp macro="" textlink="">
      <xdr:nvSpPr>
        <xdr:cNvPr id="55" name="Abgerundetes Rechteck 54">
          <a:hlinkClick xmlns:r="http://schemas.openxmlformats.org/officeDocument/2006/relationships" r:id="rId6"/>
        </xdr:cNvPr>
        <xdr:cNvSpPr/>
      </xdr:nvSpPr>
      <xdr:spPr>
        <a:xfrm>
          <a:off x="1371600" y="108394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twoCellAnchor>
    <xdr:from>
      <xdr:col>0</xdr:col>
      <xdr:colOff>1143000</xdr:colOff>
      <xdr:row>17</xdr:row>
      <xdr:rowOff>66674</xdr:rowOff>
    </xdr:from>
    <xdr:to>
      <xdr:col>1</xdr:col>
      <xdr:colOff>4029075</xdr:colOff>
      <xdr:row>17</xdr:row>
      <xdr:rowOff>504825</xdr:rowOff>
    </xdr:to>
    <xdr:sp macro="" textlink="">
      <xdr:nvSpPr>
        <xdr:cNvPr id="56" name="Text Box 47"/>
        <xdr:cNvSpPr txBox="1">
          <a:spLocks noChangeArrowheads="1"/>
        </xdr:cNvSpPr>
      </xdr:nvSpPr>
      <xdr:spPr bwMode="auto">
        <a:xfrm>
          <a:off x="1143000" y="8972549"/>
          <a:ext cx="4114800" cy="438151"/>
        </a:xfrm>
        <a:prstGeom prst="rect">
          <a:avLst/>
        </a:prstGeom>
        <a:noFill/>
        <a:ln w="9525">
          <a:noFill/>
          <a:miter lim="800000"/>
          <a:headEnd/>
          <a:tailEnd/>
        </a:ln>
      </xdr:spPr>
      <xdr:txBody>
        <a:bodyPr vertOverflow="clip" wrap="square" lIns="64008" tIns="0" rIns="0" bIns="0" anchor="t" upright="1"/>
        <a:lstStyle/>
        <a:p>
          <a:pPr algn="l" rtl="0">
            <a:defRPr sz="1000"/>
          </a:pPr>
          <a:r>
            <a:rPr lang="de-CH" sz="2600" b="1" i="0" strike="noStrike">
              <a:solidFill>
                <a:schemeClr val="bg1"/>
              </a:solidFill>
              <a:latin typeface="Arial" pitchFamily="34" charset="0"/>
              <a:cs typeface="Arial" pitchFamily="34" charset="0"/>
            </a:rPr>
            <a:t>A     x B       +   C     x D</a:t>
          </a:r>
          <a:endParaRPr lang="de-CH" sz="2600" b="0" i="0" strike="noStrike">
            <a:solidFill>
              <a:schemeClr val="bg1"/>
            </a:solidFill>
            <a:latin typeface="Arial Black"/>
          </a:endParaRPr>
        </a:p>
      </xdr:txBody>
    </xdr:sp>
    <xdr:clientData/>
  </xdr:twoCellAnchor>
  <xdr:twoCellAnchor>
    <xdr:from>
      <xdr:col>1</xdr:col>
      <xdr:colOff>4419600</xdr:colOff>
      <xdr:row>17</xdr:row>
      <xdr:rowOff>895350</xdr:rowOff>
    </xdr:from>
    <xdr:to>
      <xdr:col>1</xdr:col>
      <xdr:colOff>4991100</xdr:colOff>
      <xdr:row>17</xdr:row>
      <xdr:rowOff>1162050</xdr:rowOff>
    </xdr:to>
    <xdr:sp macro="" textlink="">
      <xdr:nvSpPr>
        <xdr:cNvPr id="2199992" name="Rectangle 36"/>
        <xdr:cNvSpPr>
          <a:spLocks noChangeArrowheads="1"/>
        </xdr:cNvSpPr>
      </xdr:nvSpPr>
      <xdr:spPr bwMode="auto">
        <a:xfrm>
          <a:off x="5648325" y="9801225"/>
          <a:ext cx="571500" cy="266700"/>
        </a:xfrm>
        <a:prstGeom prst="rect">
          <a:avLst/>
        </a:prstGeom>
        <a:solidFill>
          <a:srgbClr val="FFFFFF"/>
        </a:solidFill>
        <a:ln w="9525">
          <a:solidFill>
            <a:srgbClr val="000000"/>
          </a:solidFill>
          <a:miter lim="800000"/>
          <a:headEnd/>
          <a:tailEnd/>
        </a:ln>
      </xdr:spPr>
    </xdr:sp>
    <xdr:clientData/>
  </xdr:twoCellAnchor>
  <xdr:twoCellAnchor>
    <xdr:from>
      <xdr:col>1</xdr:col>
      <xdr:colOff>1762125</xdr:colOff>
      <xdr:row>17</xdr:row>
      <xdr:rowOff>808085</xdr:rowOff>
    </xdr:from>
    <xdr:to>
      <xdr:col>1</xdr:col>
      <xdr:colOff>4314825</xdr:colOff>
      <xdr:row>17</xdr:row>
      <xdr:rowOff>1246236</xdr:rowOff>
    </xdr:to>
    <xdr:sp macro="" textlink="">
      <xdr:nvSpPr>
        <xdr:cNvPr id="58" name="Text Box 47"/>
        <xdr:cNvSpPr txBox="1">
          <a:spLocks noChangeArrowheads="1"/>
        </xdr:cNvSpPr>
      </xdr:nvSpPr>
      <xdr:spPr bwMode="auto">
        <a:xfrm>
          <a:off x="2990850" y="9713960"/>
          <a:ext cx="2552700" cy="438151"/>
        </a:xfrm>
        <a:prstGeom prst="rect">
          <a:avLst/>
        </a:prstGeom>
        <a:noFill/>
        <a:ln w="9525">
          <a:noFill/>
          <a:miter lim="800000"/>
          <a:headEnd/>
          <a:tailEnd/>
        </a:ln>
      </xdr:spPr>
      <xdr:txBody>
        <a:bodyPr vertOverflow="clip" wrap="square" lIns="64008" tIns="0" rIns="0" bIns="0" anchor="t" upright="1"/>
        <a:lstStyle/>
        <a:p>
          <a:pPr algn="l" rtl="0">
            <a:defRPr sz="1000"/>
          </a:pPr>
          <a:r>
            <a:rPr lang="de-CH" sz="2600" b="1" i="0" strike="noStrike">
              <a:solidFill>
                <a:schemeClr val="bg1"/>
              </a:solidFill>
              <a:latin typeface="Arial" pitchFamily="34" charset="0"/>
              <a:cs typeface="Arial" pitchFamily="34" charset="0"/>
            </a:rPr>
            <a:t>+ </a:t>
          </a:r>
          <a:r>
            <a:rPr lang="de-CH" sz="2600" b="1" i="0" strike="noStrike" baseline="0">
              <a:solidFill>
                <a:schemeClr val="bg1"/>
              </a:solidFill>
              <a:latin typeface="Arial" pitchFamily="34" charset="0"/>
              <a:cs typeface="Arial" pitchFamily="34" charset="0"/>
            </a:rPr>
            <a:t>                     =</a:t>
          </a:r>
          <a:endParaRPr lang="de-CH" sz="2600" b="0" i="0" strike="noStrike">
            <a:solidFill>
              <a:schemeClr val="bg1"/>
            </a:solidFill>
            <a:latin typeface="Arial Black"/>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219075</xdr:colOff>
      <xdr:row>0</xdr:row>
      <xdr:rowOff>95250</xdr:rowOff>
    </xdr:from>
    <xdr:to>
      <xdr:col>15</xdr:col>
      <xdr:colOff>200025</xdr:colOff>
      <xdr:row>0</xdr:row>
      <xdr:rowOff>638175</xdr:rowOff>
    </xdr:to>
    <xdr:pic>
      <xdr:nvPicPr>
        <xdr:cNvPr id="2060728"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0" y="9525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xdr:row>
      <xdr:rowOff>171450</xdr:rowOff>
    </xdr:from>
    <xdr:to>
      <xdr:col>22</xdr:col>
      <xdr:colOff>9525</xdr:colOff>
      <xdr:row>5</xdr:row>
      <xdr:rowOff>76200</xdr:rowOff>
    </xdr:to>
    <xdr:sp macro="" textlink="">
      <xdr:nvSpPr>
        <xdr:cNvPr id="2" name="Text Box 5"/>
        <xdr:cNvSpPr txBox="1">
          <a:spLocks noChangeArrowheads="1"/>
        </xdr:cNvSpPr>
      </xdr:nvSpPr>
      <xdr:spPr bwMode="auto">
        <a:xfrm>
          <a:off x="7181850" y="1514475"/>
          <a:ext cx="3629025" cy="647700"/>
        </a:xfrm>
        <a:prstGeom prst="rect">
          <a:avLst/>
        </a:prstGeom>
        <a:solidFill>
          <a:srgbClr val="33CC33"/>
        </a:solidFill>
        <a:ln w="9525">
          <a:noFill/>
          <a:miter lim="800000"/>
          <a:headEnd/>
          <a:tailEnd/>
        </a:ln>
        <a:effectLst/>
      </xdr:spPr>
      <xdr:txBody>
        <a:bodyPr vertOverflow="clip" wrap="square" lIns="36000" tIns="36000" rIns="36000" bIns="0" anchor="t" upright="1"/>
        <a:lstStyle/>
        <a:p>
          <a:pPr lvl="0" algn="ctr" rtl="0">
            <a:defRPr sz="1000"/>
          </a:pPr>
          <a:r>
            <a:rPr lang="de-CH" sz="1100" b="1" i="0" strike="noStrike">
              <a:solidFill>
                <a:schemeClr val="bg1"/>
              </a:solidFill>
              <a:latin typeface="Arial"/>
              <a:cs typeface="Arial"/>
            </a:rPr>
            <a:t>Schreiben </a:t>
          </a:r>
          <a:r>
            <a:rPr lang="de-CH" sz="1100" b="1" i="0" strike="noStrike">
              <a:solidFill>
                <a:schemeClr val="bg1"/>
              </a:solidFill>
              <a:latin typeface="Arial"/>
              <a:ea typeface="+mn-ea"/>
              <a:cs typeface="Arial"/>
            </a:rPr>
            <a:t>Sie Ihre Werte </a:t>
          </a:r>
          <a:r>
            <a:rPr lang="de-CH" sz="1100" b="1" i="0" strike="noStrike">
              <a:solidFill>
                <a:schemeClr val="bg1"/>
              </a:solidFill>
              <a:latin typeface="Arial"/>
              <a:cs typeface="Arial"/>
            </a:rPr>
            <a:t>für jedes beurteilte Objekt in die hellrosa Zellen, das Ergebnis erscheint in den</a:t>
          </a:r>
          <a:r>
            <a:rPr lang="de-CH" sz="1100" b="1" i="0" strike="noStrike" baseline="0">
              <a:solidFill>
                <a:schemeClr val="bg1"/>
              </a:solidFill>
              <a:latin typeface="Arial"/>
              <a:cs typeface="Arial"/>
            </a:rPr>
            <a:t> hellblauen Zellen der entsprechenden Zeile.</a:t>
          </a:r>
          <a:endParaRPr lang="de-CH" sz="1100" b="1" i="0" strike="noStrike">
            <a:solidFill>
              <a:schemeClr val="bg1"/>
            </a:solidFill>
            <a:latin typeface="Arial"/>
            <a:cs typeface="Arial"/>
          </a:endParaRPr>
        </a:p>
      </xdr:txBody>
    </xdr:sp>
    <xdr:clientData/>
  </xdr:twoCellAnchor>
  <xdr:twoCellAnchor>
    <xdr:from>
      <xdr:col>0</xdr:col>
      <xdr:colOff>0</xdr:colOff>
      <xdr:row>55</xdr:row>
      <xdr:rowOff>21156</xdr:rowOff>
    </xdr:from>
    <xdr:to>
      <xdr:col>1</xdr:col>
      <xdr:colOff>167217</xdr:colOff>
      <xdr:row>57</xdr:row>
      <xdr:rowOff>32149</xdr:rowOff>
    </xdr:to>
    <xdr:sp macro="" textlink="">
      <xdr:nvSpPr>
        <xdr:cNvPr id="4" name="Abgerundetes Rechteck 3">
          <a:hlinkClick xmlns:r="http://schemas.openxmlformats.org/officeDocument/2006/relationships" r:id="rId2"/>
        </xdr:cNvPr>
        <xdr:cNvSpPr/>
      </xdr:nvSpPr>
      <xdr:spPr>
        <a:xfrm>
          <a:off x="0" y="10911406"/>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300567</xdr:colOff>
      <xdr:row>55</xdr:row>
      <xdr:rowOff>21156</xdr:rowOff>
    </xdr:from>
    <xdr:to>
      <xdr:col>3</xdr:col>
      <xdr:colOff>245533</xdr:colOff>
      <xdr:row>57</xdr:row>
      <xdr:rowOff>32149</xdr:rowOff>
    </xdr:to>
    <xdr:sp macro="" textlink="">
      <xdr:nvSpPr>
        <xdr:cNvPr id="5" name="Abgerundetes Rechteck 4">
          <a:hlinkClick xmlns:r="http://schemas.openxmlformats.org/officeDocument/2006/relationships" r:id="rId3"/>
        </xdr:cNvPr>
        <xdr:cNvSpPr/>
      </xdr:nvSpPr>
      <xdr:spPr>
        <a:xfrm>
          <a:off x="1295400" y="10911406"/>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Inhalt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361950</xdr:colOff>
      <xdr:row>0</xdr:row>
      <xdr:rowOff>180975</xdr:rowOff>
    </xdr:from>
    <xdr:to>
      <xdr:col>5</xdr:col>
      <xdr:colOff>1181100</xdr:colOff>
      <xdr:row>0</xdr:row>
      <xdr:rowOff>723900</xdr:rowOff>
    </xdr:to>
    <xdr:pic>
      <xdr:nvPicPr>
        <xdr:cNvPr id="2158084"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34700" y="18097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6</xdr:row>
      <xdr:rowOff>28575</xdr:rowOff>
    </xdr:from>
    <xdr:to>
      <xdr:col>1</xdr:col>
      <xdr:colOff>2257425</xdr:colOff>
      <xdr:row>10</xdr:row>
      <xdr:rowOff>9525</xdr:rowOff>
    </xdr:to>
    <xdr:pic>
      <xdr:nvPicPr>
        <xdr:cNvPr id="2158085" name="Picture 37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flipH="1">
          <a:off x="4210050" y="3457575"/>
          <a:ext cx="2000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xdr:row>
      <xdr:rowOff>142875</xdr:rowOff>
    </xdr:from>
    <xdr:to>
      <xdr:col>1</xdr:col>
      <xdr:colOff>2514600</xdr:colOff>
      <xdr:row>5</xdr:row>
      <xdr:rowOff>504825</xdr:rowOff>
    </xdr:to>
    <xdr:pic>
      <xdr:nvPicPr>
        <xdr:cNvPr id="2158086" name="Picture 369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76700" y="2190750"/>
          <a:ext cx="23907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0</xdr:row>
      <xdr:rowOff>771525</xdr:rowOff>
    </xdr:from>
    <xdr:to>
      <xdr:col>1</xdr:col>
      <xdr:colOff>2028825</xdr:colOff>
      <xdr:row>3</xdr:row>
      <xdr:rowOff>28575</xdr:rowOff>
    </xdr:to>
    <xdr:pic>
      <xdr:nvPicPr>
        <xdr:cNvPr id="2158087" name="Picture 14" descr="Espace cylindriqu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62475" y="771525"/>
          <a:ext cx="14192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6</xdr:row>
      <xdr:rowOff>352425</xdr:rowOff>
    </xdr:from>
    <xdr:to>
      <xdr:col>5</xdr:col>
      <xdr:colOff>1390650</xdr:colOff>
      <xdr:row>9</xdr:row>
      <xdr:rowOff>361950</xdr:rowOff>
    </xdr:to>
    <xdr:pic>
      <xdr:nvPicPr>
        <xdr:cNvPr id="2158088" name="Picture 265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39425" y="3781425"/>
          <a:ext cx="1790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10</xdr:row>
      <xdr:rowOff>0</xdr:rowOff>
    </xdr:from>
    <xdr:to>
      <xdr:col>5</xdr:col>
      <xdr:colOff>1266825</xdr:colOff>
      <xdr:row>13</xdr:row>
      <xdr:rowOff>371475</xdr:rowOff>
    </xdr:to>
    <xdr:pic>
      <xdr:nvPicPr>
        <xdr:cNvPr id="2158089" name="Picture 266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72775" y="5000625"/>
          <a:ext cx="1533525" cy="1562100"/>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14</xdr:row>
      <xdr:rowOff>47625</xdr:rowOff>
    </xdr:from>
    <xdr:to>
      <xdr:col>5</xdr:col>
      <xdr:colOff>1266825</xdr:colOff>
      <xdr:row>19</xdr:row>
      <xdr:rowOff>180975</xdr:rowOff>
    </xdr:to>
    <xdr:pic>
      <xdr:nvPicPr>
        <xdr:cNvPr id="2158090" name="Picture 268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763250" y="6667500"/>
          <a:ext cx="1543050" cy="2190750"/>
        </a:xfrm>
        <a:prstGeom prst="rect">
          <a:avLst/>
        </a:prstGeom>
        <a:noFill/>
        <a:ln w="1">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20</xdr:row>
      <xdr:rowOff>161925</xdr:rowOff>
    </xdr:from>
    <xdr:to>
      <xdr:col>0</xdr:col>
      <xdr:colOff>1314450</xdr:colOff>
      <xdr:row>22</xdr:row>
      <xdr:rowOff>12051</xdr:rowOff>
    </xdr:to>
    <xdr:sp macro="" textlink="">
      <xdr:nvSpPr>
        <xdr:cNvPr id="18" name="Abgerundetes Rechteck 17">
          <a:hlinkClick xmlns:r="http://schemas.openxmlformats.org/officeDocument/2006/relationships" r:id="rId8"/>
        </xdr:cNvPr>
        <xdr:cNvSpPr/>
      </xdr:nvSpPr>
      <xdr:spPr>
        <a:xfrm>
          <a:off x="152400" y="92964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1447800</xdr:colOff>
      <xdr:row>20</xdr:row>
      <xdr:rowOff>161925</xdr:rowOff>
    </xdr:from>
    <xdr:to>
      <xdr:col>0</xdr:col>
      <xdr:colOff>2609850</xdr:colOff>
      <xdr:row>22</xdr:row>
      <xdr:rowOff>12051</xdr:rowOff>
    </xdr:to>
    <xdr:sp macro="" textlink="">
      <xdr:nvSpPr>
        <xdr:cNvPr id="19" name="Abgerundetes Rechteck 18">
          <a:hlinkClick xmlns:r="http://schemas.openxmlformats.org/officeDocument/2006/relationships" r:id="rId9"/>
        </xdr:cNvPr>
        <xdr:cNvSpPr/>
      </xdr:nvSpPr>
      <xdr:spPr>
        <a:xfrm>
          <a:off x="1447800" y="92964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editAs="oneCell">
    <xdr:from>
      <xdr:col>1</xdr:col>
      <xdr:colOff>200025</xdr:colOff>
      <xdr:row>12</xdr:row>
      <xdr:rowOff>171450</xdr:rowOff>
    </xdr:from>
    <xdr:to>
      <xdr:col>1</xdr:col>
      <xdr:colOff>2495550</xdr:colOff>
      <xdr:row>16</xdr:row>
      <xdr:rowOff>142875</xdr:rowOff>
    </xdr:to>
    <xdr:pic>
      <xdr:nvPicPr>
        <xdr:cNvPr id="2158093" name="Picture 372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152900" y="5981700"/>
          <a:ext cx="22955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9</xdr:row>
      <xdr:rowOff>0</xdr:rowOff>
    </xdr:from>
    <xdr:to>
      <xdr:col>1</xdr:col>
      <xdr:colOff>2352675</xdr:colOff>
      <xdr:row>13</xdr:row>
      <xdr:rowOff>0</xdr:rowOff>
    </xdr:to>
    <xdr:pic>
      <xdr:nvPicPr>
        <xdr:cNvPr id="2158094" name="Picture 2912"/>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181475" y="4619625"/>
          <a:ext cx="21240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16</xdr:row>
      <xdr:rowOff>133350</xdr:rowOff>
    </xdr:from>
    <xdr:to>
      <xdr:col>1</xdr:col>
      <xdr:colOff>2495550</xdr:colOff>
      <xdr:row>18</xdr:row>
      <xdr:rowOff>219075</xdr:rowOff>
    </xdr:to>
    <xdr:pic>
      <xdr:nvPicPr>
        <xdr:cNvPr id="2158095" name="Picture 365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095750" y="7515225"/>
          <a:ext cx="2352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0</xdr:row>
      <xdr:rowOff>1047750</xdr:rowOff>
    </xdr:from>
    <xdr:to>
      <xdr:col>5</xdr:col>
      <xdr:colOff>1190625</xdr:colOff>
      <xdr:row>3</xdr:row>
      <xdr:rowOff>333375</xdr:rowOff>
    </xdr:to>
    <xdr:pic>
      <xdr:nvPicPr>
        <xdr:cNvPr id="2158096" name="Grafik 134" descr="Maintenance et contrôle.jp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839450" y="1047750"/>
          <a:ext cx="13906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257175</xdr:rowOff>
    </xdr:from>
    <xdr:to>
      <xdr:col>5</xdr:col>
      <xdr:colOff>1266825</xdr:colOff>
      <xdr:row>6</xdr:row>
      <xdr:rowOff>133350</xdr:rowOff>
    </xdr:to>
    <xdr:pic>
      <xdr:nvPicPr>
        <xdr:cNvPr id="2158097" name="Grafik 135" descr="Equipement clos.jp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763250" y="2686050"/>
          <a:ext cx="1543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2543175</xdr:colOff>
      <xdr:row>0</xdr:row>
      <xdr:rowOff>9525</xdr:rowOff>
    </xdr:from>
    <xdr:to>
      <xdr:col>2</xdr:col>
      <xdr:colOff>0</xdr:colOff>
      <xdr:row>0</xdr:row>
      <xdr:rowOff>552450</xdr:rowOff>
    </xdr:to>
    <xdr:pic>
      <xdr:nvPicPr>
        <xdr:cNvPr id="2148978"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8475" y="95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5</xdr:row>
      <xdr:rowOff>381000</xdr:rowOff>
    </xdr:from>
    <xdr:to>
      <xdr:col>1</xdr:col>
      <xdr:colOff>3590925</xdr:colOff>
      <xdr:row>8</xdr:row>
      <xdr:rowOff>57150</xdr:rowOff>
    </xdr:to>
    <xdr:grpSp>
      <xdr:nvGrpSpPr>
        <xdr:cNvPr id="2148979" name="Gruppieren 17"/>
        <xdr:cNvGrpSpPr>
          <a:grpSpLocks/>
        </xdr:cNvGrpSpPr>
      </xdr:nvGrpSpPr>
      <xdr:grpSpPr bwMode="auto">
        <a:xfrm>
          <a:off x="4438650" y="4972050"/>
          <a:ext cx="3457575" cy="3019425"/>
          <a:chOff x="4248150" y="4781550"/>
          <a:chExt cx="3457575" cy="2686050"/>
        </a:xfrm>
      </xdr:grpSpPr>
      <xdr:pic>
        <xdr:nvPicPr>
          <xdr:cNvPr id="2148990" name="Picture 4" descr="Espace libre_espace chut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8150" y="4781550"/>
            <a:ext cx="3457575"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48991" name="Line 13"/>
          <xdr:cNvSpPr>
            <a:spLocks noChangeShapeType="1"/>
          </xdr:cNvSpPr>
        </xdr:nvSpPr>
        <xdr:spPr bwMode="auto">
          <a:xfrm flipH="1">
            <a:off x="6581775" y="517207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6094" name="Text Box 14"/>
          <xdr:cNvSpPr txBox="1">
            <a:spLocks noChangeArrowheads="1"/>
          </xdr:cNvSpPr>
        </xdr:nvSpPr>
        <xdr:spPr bwMode="auto">
          <a:xfrm>
            <a:off x="6619875" y="4984910"/>
            <a:ext cx="549313" cy="150596"/>
          </a:xfrm>
          <a:prstGeom prst="rect">
            <a:avLst/>
          </a:prstGeom>
          <a:solidFill>
            <a:srgbClr val="FFFFFF"/>
          </a:solidFill>
          <a:ln w="9525">
            <a:solidFill>
              <a:srgbClr val="000000"/>
            </a:solidFill>
            <a:miter lim="800000"/>
            <a:headEnd/>
            <a:tailEnd/>
          </a:ln>
          <a:effectLst/>
        </xdr:spPr>
        <xdr:txBody>
          <a:bodyPr wrap="none" lIns="18000" tIns="10800" rIns="18000" bIns="10800" anchor="t" upright="1">
            <a:spAutoFit/>
          </a:bodyPr>
          <a:lstStyle/>
          <a:p>
            <a:pPr algn="l" rtl="0">
              <a:defRPr sz="1000"/>
            </a:pPr>
            <a:r>
              <a:rPr lang="de-CH" sz="1000" b="0" i="0" strike="noStrike">
                <a:solidFill>
                  <a:srgbClr val="000000"/>
                </a:solidFill>
                <a:latin typeface="Arial"/>
                <a:cs typeface="Arial"/>
              </a:rPr>
              <a:t>Freiraum</a:t>
            </a:r>
          </a:p>
        </xdr:txBody>
      </xdr:sp>
    </xdr:grpSp>
    <xdr:clientData/>
  </xdr:twoCellAnchor>
  <xdr:twoCellAnchor>
    <xdr:from>
      <xdr:col>1</xdr:col>
      <xdr:colOff>57150</xdr:colOff>
      <xdr:row>9</xdr:row>
      <xdr:rowOff>180975</xdr:rowOff>
    </xdr:from>
    <xdr:to>
      <xdr:col>2</xdr:col>
      <xdr:colOff>85725</xdr:colOff>
      <xdr:row>9</xdr:row>
      <xdr:rowOff>2762250</xdr:rowOff>
    </xdr:to>
    <xdr:grpSp>
      <xdr:nvGrpSpPr>
        <xdr:cNvPr id="2148980" name="Gruppieren 16"/>
        <xdr:cNvGrpSpPr>
          <a:grpSpLocks/>
        </xdr:cNvGrpSpPr>
      </xdr:nvGrpSpPr>
      <xdr:grpSpPr bwMode="auto">
        <a:xfrm>
          <a:off x="4362450" y="8410575"/>
          <a:ext cx="3857625" cy="2581275"/>
          <a:chOff x="4143375" y="7458075"/>
          <a:chExt cx="3857625" cy="2571750"/>
        </a:xfrm>
      </xdr:grpSpPr>
      <xdr:grpSp>
        <xdr:nvGrpSpPr>
          <xdr:cNvPr id="2148984" name="Gruppieren 15"/>
          <xdr:cNvGrpSpPr>
            <a:grpSpLocks/>
          </xdr:cNvGrpSpPr>
        </xdr:nvGrpSpPr>
        <xdr:grpSpPr bwMode="auto">
          <a:xfrm>
            <a:off x="4143375" y="7534275"/>
            <a:ext cx="3857625" cy="2495550"/>
            <a:chOff x="4143375" y="7534275"/>
            <a:chExt cx="3857625" cy="2495550"/>
          </a:xfrm>
        </xdr:grpSpPr>
        <xdr:pic>
          <xdr:nvPicPr>
            <xdr:cNvPr id="2148987" name="Picture 9" descr="Plattform mit Fallraum colorisé_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52900" y="7534275"/>
              <a:ext cx="384810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48988" name="Line 19"/>
            <xdr:cNvSpPr>
              <a:spLocks noChangeShapeType="1"/>
            </xdr:cNvSpPr>
          </xdr:nvSpPr>
          <xdr:spPr bwMode="auto">
            <a:xfrm>
              <a:off x="4600575" y="8201025"/>
              <a:ext cx="323850" cy="600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6097" name="Text Box 17"/>
            <xdr:cNvSpPr txBox="1">
              <a:spLocks noChangeArrowheads="1"/>
            </xdr:cNvSpPr>
          </xdr:nvSpPr>
          <xdr:spPr bwMode="auto">
            <a:xfrm>
              <a:off x="4143375" y="7875629"/>
              <a:ext cx="561975" cy="351125"/>
            </a:xfrm>
            <a:prstGeom prst="rect">
              <a:avLst/>
            </a:prstGeom>
            <a:solidFill>
              <a:srgbClr val="FF8080"/>
            </a:solidFill>
            <a:ln w="9525">
              <a:solidFill>
                <a:srgbClr val="000000"/>
              </a:solidFill>
              <a:miter lim="800000"/>
              <a:headEnd/>
              <a:tailEnd/>
            </a:ln>
            <a:effectLst/>
          </xdr:spPr>
          <xdr:txBody>
            <a:bodyPr vertOverflow="clip" wrap="square" lIns="18000" tIns="10800" rIns="18000" bIns="10800" anchor="t" upright="1"/>
            <a:lstStyle/>
            <a:p>
              <a:pPr algn="ctr" rtl="0">
                <a:defRPr sz="1000"/>
              </a:pPr>
              <a:r>
                <a:rPr lang="de-CH" sz="1000" b="0" i="0" strike="noStrike">
                  <a:solidFill>
                    <a:srgbClr val="000000"/>
                  </a:solidFill>
                  <a:latin typeface="Arial"/>
                  <a:cs typeface="Arial"/>
                </a:rPr>
                <a:t>Aufprall-fläche</a:t>
              </a:r>
            </a:p>
          </xdr:txBody>
        </xdr:sp>
      </xdr:grpSp>
      <xdr:sp macro="" textlink="">
        <xdr:nvSpPr>
          <xdr:cNvPr id="2148985" name="Line 16"/>
          <xdr:cNvSpPr>
            <a:spLocks noChangeShapeType="1"/>
          </xdr:cNvSpPr>
        </xdr:nvSpPr>
        <xdr:spPr bwMode="auto">
          <a:xfrm flipH="1">
            <a:off x="6981825" y="7620000"/>
            <a:ext cx="11430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6095" name="Text Box 15"/>
          <xdr:cNvSpPr txBox="1">
            <a:spLocks noChangeArrowheads="1"/>
          </xdr:cNvSpPr>
        </xdr:nvSpPr>
        <xdr:spPr bwMode="auto">
          <a:xfrm>
            <a:off x="6496050" y="7458075"/>
            <a:ext cx="535078" cy="168662"/>
          </a:xfrm>
          <a:prstGeom prst="rect">
            <a:avLst/>
          </a:prstGeom>
          <a:solidFill>
            <a:srgbClr val="99CCFF"/>
          </a:solidFill>
          <a:ln w="9525">
            <a:solidFill>
              <a:srgbClr val="000000"/>
            </a:solidFill>
            <a:miter lim="800000"/>
            <a:headEnd/>
            <a:tailEnd/>
          </a:ln>
          <a:effectLst/>
        </xdr:spPr>
        <xdr:txBody>
          <a:bodyPr wrap="none" lIns="18000" tIns="10800" rIns="18000" bIns="10800" anchor="t" upright="1">
            <a:spAutoFit/>
          </a:bodyPr>
          <a:lstStyle/>
          <a:p>
            <a:pPr algn="l" rtl="0">
              <a:defRPr sz="1000"/>
            </a:pPr>
            <a:r>
              <a:rPr lang="de-CH" sz="1000" b="0" i="0" strike="noStrike">
                <a:solidFill>
                  <a:srgbClr val="000000"/>
                </a:solidFill>
                <a:latin typeface="Arial"/>
                <a:cs typeface="Arial"/>
              </a:rPr>
              <a:t>Fallraum</a:t>
            </a:r>
          </a:p>
        </xdr:txBody>
      </xdr:sp>
    </xdr:grpSp>
    <xdr:clientData/>
  </xdr:twoCellAnchor>
  <xdr:twoCellAnchor editAs="oneCell">
    <xdr:from>
      <xdr:col>1</xdr:col>
      <xdr:colOff>790575</xdr:colOff>
      <xdr:row>2</xdr:row>
      <xdr:rowOff>552450</xdr:rowOff>
    </xdr:from>
    <xdr:to>
      <xdr:col>1</xdr:col>
      <xdr:colOff>3267075</xdr:colOff>
      <xdr:row>5</xdr:row>
      <xdr:rowOff>47625</xdr:rowOff>
    </xdr:to>
    <xdr:pic>
      <xdr:nvPicPr>
        <xdr:cNvPr id="2148981" name="Picture 21" descr="Espace cylindriqu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95875" y="2076450"/>
          <a:ext cx="24765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15</xdr:row>
      <xdr:rowOff>152400</xdr:rowOff>
    </xdr:from>
    <xdr:to>
      <xdr:col>0</xdr:col>
      <xdr:colOff>1304925</xdr:colOff>
      <xdr:row>16</xdr:row>
      <xdr:rowOff>31101</xdr:rowOff>
    </xdr:to>
    <xdr:sp macro="" textlink="">
      <xdr:nvSpPr>
        <xdr:cNvPr id="17" name="Abgerundetes Rechteck 16">
          <a:hlinkClick xmlns:r="http://schemas.openxmlformats.org/officeDocument/2006/relationships" r:id="rId5"/>
        </xdr:cNvPr>
        <xdr:cNvSpPr/>
      </xdr:nvSpPr>
      <xdr:spPr>
        <a:xfrm>
          <a:off x="142875" y="1297305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0</xdr:col>
      <xdr:colOff>1438275</xdr:colOff>
      <xdr:row>15</xdr:row>
      <xdr:rowOff>152400</xdr:rowOff>
    </xdr:from>
    <xdr:to>
      <xdr:col>0</xdr:col>
      <xdr:colOff>2600325</xdr:colOff>
      <xdr:row>16</xdr:row>
      <xdr:rowOff>31101</xdr:rowOff>
    </xdr:to>
    <xdr:sp macro="" textlink="">
      <xdr:nvSpPr>
        <xdr:cNvPr id="18" name="Abgerundetes Rechteck 17">
          <a:hlinkClick xmlns:r="http://schemas.openxmlformats.org/officeDocument/2006/relationships" r:id="rId6"/>
        </xdr:cNvPr>
        <xdr:cNvSpPr/>
      </xdr:nvSpPr>
      <xdr:spPr>
        <a:xfrm>
          <a:off x="1438275" y="1297305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4</xdr:row>
          <xdr:rowOff>1076325</xdr:rowOff>
        </xdr:from>
        <xdr:to>
          <xdr:col>0</xdr:col>
          <xdr:colOff>4143375</xdr:colOff>
          <xdr:row>5</xdr:row>
          <xdr:rowOff>142875</xdr:rowOff>
        </xdr:to>
        <xdr:sp macro="" textlink="">
          <xdr:nvSpPr>
            <xdr:cNvPr id="989012" name="Object 2900" hidden="1">
              <a:extLst>
                <a:ext uri="{63B3BB69-23CF-44E3-9099-C40C66FF867C}">
                  <a14:compatExt spid="_x0000_s98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419100</xdr:colOff>
      <xdr:row>0</xdr:row>
      <xdr:rowOff>9525</xdr:rowOff>
    </xdr:from>
    <xdr:to>
      <xdr:col>6</xdr:col>
      <xdr:colOff>0</xdr:colOff>
      <xdr:row>0</xdr:row>
      <xdr:rowOff>552450</xdr:rowOff>
    </xdr:to>
    <xdr:pic>
      <xdr:nvPicPr>
        <xdr:cNvPr id="2191969"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9575" y="9525"/>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12</xdr:row>
      <xdr:rowOff>66675</xdr:rowOff>
    </xdr:from>
    <xdr:to>
      <xdr:col>10</xdr:col>
      <xdr:colOff>466725</xdr:colOff>
      <xdr:row>13</xdr:row>
      <xdr:rowOff>85725</xdr:rowOff>
    </xdr:to>
    <xdr:sp macro="" textlink="">
      <xdr:nvSpPr>
        <xdr:cNvPr id="2191970" name="Text Box 4"/>
        <xdr:cNvSpPr txBox="1">
          <a:spLocks noChangeArrowheads="1"/>
        </xdr:cNvSpPr>
      </xdr:nvSpPr>
      <xdr:spPr bwMode="auto">
        <a:xfrm>
          <a:off x="8629650" y="3228975"/>
          <a:ext cx="476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xdr:row>
      <xdr:rowOff>28575</xdr:rowOff>
    </xdr:from>
    <xdr:to>
      <xdr:col>5</xdr:col>
      <xdr:colOff>438150</xdr:colOff>
      <xdr:row>27</xdr:row>
      <xdr:rowOff>0</xdr:rowOff>
    </xdr:to>
    <xdr:grpSp>
      <xdr:nvGrpSpPr>
        <xdr:cNvPr id="2191971" name="Gruppieren 44"/>
        <xdr:cNvGrpSpPr>
          <a:grpSpLocks/>
        </xdr:cNvGrpSpPr>
      </xdr:nvGrpSpPr>
      <xdr:grpSpPr bwMode="auto">
        <a:xfrm>
          <a:off x="0" y="1895475"/>
          <a:ext cx="5457825" cy="3695700"/>
          <a:chOff x="0" y="1891447"/>
          <a:chExt cx="5462588" cy="3625122"/>
        </a:xfrm>
      </xdr:grpSpPr>
      <xdr:sp macro="" textlink="">
        <xdr:nvSpPr>
          <xdr:cNvPr id="2191974" name="Freeform 8" descr="50%"/>
          <xdr:cNvSpPr>
            <a:spLocks/>
          </xdr:cNvSpPr>
        </xdr:nvSpPr>
        <xdr:spPr bwMode="auto">
          <a:xfrm>
            <a:off x="180975" y="2928944"/>
            <a:ext cx="5110163" cy="2438400"/>
          </a:xfrm>
          <a:custGeom>
            <a:avLst/>
            <a:gdLst>
              <a:gd name="T0" fmla="*/ 2147483647 w 5358"/>
              <a:gd name="T1" fmla="*/ 2147483647 h 2610"/>
              <a:gd name="T2" fmla="*/ 2147483647 w 5358"/>
              <a:gd name="T3" fmla="*/ 2147483647 h 2610"/>
              <a:gd name="T4" fmla="*/ 2147483647 w 5358"/>
              <a:gd name="T5" fmla="*/ 0 h 2610"/>
              <a:gd name="T6" fmla="*/ 0 w 5358"/>
              <a:gd name="T7" fmla="*/ 2147483647 h 2610"/>
              <a:gd name="T8" fmla="*/ 2147483647 w 5358"/>
              <a:gd name="T9" fmla="*/ 2147483647 h 2610"/>
              <a:gd name="T10" fmla="*/ 0 60000 65536"/>
              <a:gd name="T11" fmla="*/ 0 60000 65536"/>
              <a:gd name="T12" fmla="*/ 0 60000 65536"/>
              <a:gd name="T13" fmla="*/ 0 60000 65536"/>
              <a:gd name="T14" fmla="*/ 0 60000 65536"/>
              <a:gd name="T15" fmla="*/ 0 w 5358"/>
              <a:gd name="T16" fmla="*/ 0 h 2610"/>
              <a:gd name="T17" fmla="*/ 5358 w 5358"/>
              <a:gd name="T18" fmla="*/ 2610 h 2610"/>
            </a:gdLst>
            <a:ahLst/>
            <a:cxnLst>
              <a:cxn ang="T10">
                <a:pos x="T0" y="T1"/>
              </a:cxn>
              <a:cxn ang="T11">
                <a:pos x="T2" y="T3"/>
              </a:cxn>
              <a:cxn ang="T12">
                <a:pos x="T4" y="T5"/>
              </a:cxn>
              <a:cxn ang="T13">
                <a:pos x="T6" y="T7"/>
              </a:cxn>
              <a:cxn ang="T14">
                <a:pos x="T8" y="T9"/>
              </a:cxn>
            </a:cxnLst>
            <a:rect l="T15" t="T16" r="T17" b="T18"/>
            <a:pathLst>
              <a:path w="5358" h="2610">
                <a:moveTo>
                  <a:pt x="2418" y="2610"/>
                </a:moveTo>
                <a:lnTo>
                  <a:pt x="5358" y="1014"/>
                </a:lnTo>
                <a:lnTo>
                  <a:pt x="2652" y="0"/>
                </a:lnTo>
                <a:lnTo>
                  <a:pt x="0" y="1132"/>
                </a:lnTo>
                <a:lnTo>
                  <a:pt x="2418" y="2610"/>
                </a:lnTo>
                <a:close/>
              </a:path>
            </a:pathLst>
          </a:custGeom>
          <a:solidFill>
            <a:srgbClr val="FFCC99"/>
          </a:solidFill>
          <a:ln w="9525">
            <a:solidFill>
              <a:srgbClr val="000000"/>
            </a:solidFill>
            <a:round/>
            <a:headEnd/>
            <a:tailEnd/>
          </a:ln>
        </xdr:spPr>
      </xdr:sp>
      <xdr:sp macro="" textlink="">
        <xdr:nvSpPr>
          <xdr:cNvPr id="2191975" name="Freeform 12"/>
          <xdr:cNvSpPr>
            <a:spLocks/>
          </xdr:cNvSpPr>
        </xdr:nvSpPr>
        <xdr:spPr bwMode="auto">
          <a:xfrm>
            <a:off x="1619250" y="3563944"/>
            <a:ext cx="2840038" cy="1289050"/>
          </a:xfrm>
          <a:custGeom>
            <a:avLst/>
            <a:gdLst>
              <a:gd name="T0" fmla="*/ 2147483647 w 2982"/>
              <a:gd name="T1" fmla="*/ 0 h 1380"/>
              <a:gd name="T2" fmla="*/ 0 w 2982"/>
              <a:gd name="T3" fmla="*/ 2147483647 h 1380"/>
              <a:gd name="T4" fmla="*/ 0 60000 65536"/>
              <a:gd name="T5" fmla="*/ 0 60000 65536"/>
              <a:gd name="T6" fmla="*/ 0 w 2982"/>
              <a:gd name="T7" fmla="*/ 0 h 1380"/>
              <a:gd name="T8" fmla="*/ 2982 w 2982"/>
              <a:gd name="T9" fmla="*/ 1380 h 1380"/>
            </a:gdLst>
            <a:ahLst/>
            <a:cxnLst>
              <a:cxn ang="T4">
                <a:pos x="T0" y="T1"/>
              </a:cxn>
              <a:cxn ang="T5">
                <a:pos x="T2" y="T3"/>
              </a:cxn>
            </a:cxnLst>
            <a:rect l="T6" t="T7" r="T8" b="T9"/>
            <a:pathLst>
              <a:path w="2982" h="1380">
                <a:moveTo>
                  <a:pt x="2982" y="0"/>
                </a:moveTo>
                <a:lnTo>
                  <a:pt x="0" y="1380"/>
                </a:lnTo>
              </a:path>
            </a:pathLst>
          </a:custGeom>
          <a:noFill/>
          <a:ln w="9525" cap="rnd" cmpd="sng">
            <a:solidFill>
              <a:srgbClr val="000000"/>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191976" name="Line 14"/>
          <xdr:cNvSpPr>
            <a:spLocks noChangeShapeType="1"/>
          </xdr:cNvSpPr>
        </xdr:nvSpPr>
        <xdr:spPr bwMode="auto">
          <a:xfrm flipH="1">
            <a:off x="695325" y="3154369"/>
            <a:ext cx="2668588" cy="11493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977" name="Freeform 13"/>
          <xdr:cNvSpPr>
            <a:spLocks/>
          </xdr:cNvSpPr>
        </xdr:nvSpPr>
        <xdr:spPr bwMode="auto">
          <a:xfrm>
            <a:off x="2314575" y="3087694"/>
            <a:ext cx="2478088" cy="1038225"/>
          </a:xfrm>
          <a:custGeom>
            <a:avLst/>
            <a:gdLst>
              <a:gd name="T0" fmla="*/ 2147483647 w 2604"/>
              <a:gd name="T1" fmla="*/ 2147483647 h 1104"/>
              <a:gd name="T2" fmla="*/ 0 w 2604"/>
              <a:gd name="T3" fmla="*/ 0 h 1104"/>
              <a:gd name="T4" fmla="*/ 0 60000 65536"/>
              <a:gd name="T5" fmla="*/ 0 60000 65536"/>
              <a:gd name="T6" fmla="*/ 0 w 2604"/>
              <a:gd name="T7" fmla="*/ 0 h 1104"/>
              <a:gd name="T8" fmla="*/ 2604 w 2604"/>
              <a:gd name="T9" fmla="*/ 1104 h 1104"/>
            </a:gdLst>
            <a:ahLst/>
            <a:cxnLst>
              <a:cxn ang="T4">
                <a:pos x="T0" y="T1"/>
              </a:cxn>
              <a:cxn ang="T5">
                <a:pos x="T2" y="T3"/>
              </a:cxn>
            </a:cxnLst>
            <a:rect l="T6" t="T7" r="T8" b="T9"/>
            <a:pathLst>
              <a:path w="2604" h="1104">
                <a:moveTo>
                  <a:pt x="2604" y="1104"/>
                </a:moveTo>
                <a:lnTo>
                  <a:pt x="0" y="0"/>
                </a:lnTo>
              </a:path>
            </a:pathLst>
          </a:custGeom>
          <a:noFill/>
          <a:ln w="9525" cap="rnd" cmpd="sng">
            <a:solidFill>
              <a:srgbClr val="000000"/>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pic>
        <xdr:nvPicPr>
          <xdr:cNvPr id="2191978" name="Picture 10" descr="D:\IMAGES\Pl_Jeu\Images introductives ou particulières\2-Cube grimpe Roethl_trsp.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2525" y="1928819"/>
            <a:ext cx="3040063"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91979" name="Line 11"/>
          <xdr:cNvSpPr>
            <a:spLocks noChangeShapeType="1"/>
          </xdr:cNvSpPr>
        </xdr:nvSpPr>
        <xdr:spPr bwMode="auto">
          <a:xfrm>
            <a:off x="847725" y="3713169"/>
            <a:ext cx="2582863" cy="11398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980" name="Line 15"/>
          <xdr:cNvSpPr>
            <a:spLocks noChangeShapeType="1"/>
          </xdr:cNvSpPr>
        </xdr:nvSpPr>
        <xdr:spPr bwMode="auto">
          <a:xfrm flipH="1">
            <a:off x="2819400" y="3910019"/>
            <a:ext cx="1477963" cy="69215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1" name="Text Box 5"/>
          <xdr:cNvSpPr txBox="1">
            <a:spLocks noChangeArrowheads="1"/>
          </xdr:cNvSpPr>
        </xdr:nvSpPr>
        <xdr:spPr bwMode="auto">
          <a:xfrm>
            <a:off x="3384326" y="4133791"/>
            <a:ext cx="428999" cy="22423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L</a:t>
            </a:r>
            <a:r>
              <a:rPr lang="fr-CH" sz="1200" b="1" kern="1200" baseline="-25000">
                <a:solidFill>
                  <a:schemeClr val="tx1"/>
                </a:solidFill>
                <a:latin typeface="Arial" charset="0"/>
                <a:ea typeface="+mn-ea"/>
                <a:cs typeface="+mn-cs"/>
              </a:rPr>
              <a:t>1</a:t>
            </a:r>
            <a:r>
              <a:rPr lang="fr-CH" sz="1050" b="1" kern="1200">
                <a:solidFill>
                  <a:schemeClr val="tx1"/>
                </a:solidFill>
                <a:latin typeface="Arial" charset="0"/>
                <a:ea typeface="+mn-ea"/>
                <a:cs typeface="+mn-cs"/>
              </a:rPr>
              <a:t>= ?</a:t>
            </a:r>
            <a:endParaRPr lang="de-CH" sz="1050" b="1" kern="1200">
              <a:solidFill>
                <a:schemeClr val="tx1"/>
              </a:solidFill>
              <a:latin typeface="Arial" charset="0"/>
              <a:ea typeface="+mn-ea"/>
              <a:cs typeface="+mn-cs"/>
            </a:endParaRPr>
          </a:p>
        </xdr:txBody>
      </xdr:sp>
      <xdr:sp macro="" textlink="">
        <xdr:nvSpPr>
          <xdr:cNvPr id="2191982" name="Line 16"/>
          <xdr:cNvSpPr>
            <a:spLocks noChangeShapeType="1"/>
          </xdr:cNvSpPr>
        </xdr:nvSpPr>
        <xdr:spPr bwMode="auto">
          <a:xfrm>
            <a:off x="1209675" y="4078294"/>
            <a:ext cx="1038225" cy="47625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3" name="Text Box 6"/>
          <xdr:cNvSpPr txBox="1">
            <a:spLocks noChangeArrowheads="1"/>
          </xdr:cNvSpPr>
        </xdr:nvSpPr>
        <xdr:spPr bwMode="auto">
          <a:xfrm>
            <a:off x="1534863" y="4273937"/>
            <a:ext cx="428999" cy="224234"/>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chemeClr val="tx1"/>
                </a:solidFill>
                <a:latin typeface="Arial" charset="0"/>
                <a:ea typeface="+mn-ea"/>
                <a:cs typeface="+mn-cs"/>
              </a:rPr>
              <a:t>L</a:t>
            </a:r>
            <a:r>
              <a:rPr lang="fr-CH" sz="1200" b="1" kern="1200" baseline="-25000">
                <a:solidFill>
                  <a:schemeClr val="tx1"/>
                </a:solidFill>
                <a:latin typeface="Arial" charset="0"/>
                <a:ea typeface="+mn-ea"/>
                <a:cs typeface="+mn-cs"/>
              </a:rPr>
              <a:t>2</a:t>
            </a:r>
            <a:r>
              <a:rPr lang="fr-CH" sz="1050" b="1" kern="1200">
                <a:solidFill>
                  <a:schemeClr val="tx1"/>
                </a:solidFill>
                <a:latin typeface="Arial" charset="0"/>
                <a:ea typeface="+mn-ea"/>
                <a:cs typeface="+mn-cs"/>
              </a:rPr>
              <a:t>= ?</a:t>
            </a:r>
            <a:endParaRPr lang="de-CH" sz="1050" b="1" kern="1200">
              <a:solidFill>
                <a:schemeClr val="tx1"/>
              </a:solidFill>
              <a:latin typeface="Arial" charset="0"/>
              <a:ea typeface="+mn-ea"/>
              <a:cs typeface="+mn-cs"/>
            </a:endParaRPr>
          </a:p>
        </xdr:txBody>
      </xdr:sp>
      <xdr:sp macro="" textlink="">
        <xdr:nvSpPr>
          <xdr:cNvPr id="2191984" name="Line 17"/>
          <xdr:cNvSpPr>
            <a:spLocks noChangeShapeType="1"/>
          </xdr:cNvSpPr>
        </xdr:nvSpPr>
        <xdr:spPr bwMode="auto">
          <a:xfrm>
            <a:off x="1209675" y="2789244"/>
            <a:ext cx="9525" cy="127952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985" name="Line 18"/>
          <xdr:cNvSpPr>
            <a:spLocks noChangeShapeType="1"/>
          </xdr:cNvSpPr>
        </xdr:nvSpPr>
        <xdr:spPr bwMode="auto">
          <a:xfrm flipH="1">
            <a:off x="1162050" y="2668594"/>
            <a:ext cx="342900" cy="1397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91986" name="Line 19"/>
          <xdr:cNvSpPr>
            <a:spLocks noChangeShapeType="1"/>
          </xdr:cNvSpPr>
        </xdr:nvSpPr>
        <xdr:spPr bwMode="auto">
          <a:xfrm flipH="1">
            <a:off x="1952625" y="4611694"/>
            <a:ext cx="857250" cy="4191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987" name="Line 20"/>
          <xdr:cNvSpPr>
            <a:spLocks noChangeShapeType="1"/>
          </xdr:cNvSpPr>
        </xdr:nvSpPr>
        <xdr:spPr bwMode="auto">
          <a:xfrm>
            <a:off x="666750" y="3798894"/>
            <a:ext cx="533400" cy="26987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 name="Text Box 4"/>
          <xdr:cNvSpPr txBox="1">
            <a:spLocks noChangeArrowheads="1"/>
          </xdr:cNvSpPr>
        </xdr:nvSpPr>
        <xdr:spPr bwMode="auto">
          <a:xfrm>
            <a:off x="1029598" y="3246196"/>
            <a:ext cx="400399" cy="19620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a:t>
            </a:r>
            <a:r>
              <a:rPr lang="fr-CH" sz="1050" b="1">
                <a:latin typeface="Arial" charset="0"/>
              </a:rPr>
              <a:t>= ?</a:t>
            </a:r>
            <a:endParaRPr lang="de-CH" sz="1050" b="1">
              <a:latin typeface="Arial" charset="0"/>
            </a:endParaRPr>
          </a:p>
        </xdr:txBody>
      </xdr:sp>
      <xdr:sp macro="" textlink="">
        <xdr:nvSpPr>
          <xdr:cNvPr id="219" name="Text Box 21"/>
          <xdr:cNvSpPr txBox="1">
            <a:spLocks noChangeArrowheads="1"/>
          </xdr:cNvSpPr>
        </xdr:nvSpPr>
        <xdr:spPr bwMode="auto">
          <a:xfrm>
            <a:off x="2392861" y="4685033"/>
            <a:ext cx="143000" cy="214891"/>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F</a:t>
            </a:r>
            <a:endParaRPr lang="de-CH" sz="1050" b="1">
              <a:latin typeface="Arial" charset="0"/>
            </a:endParaRPr>
          </a:p>
        </xdr:txBody>
      </xdr:sp>
      <xdr:sp macro="" textlink="">
        <xdr:nvSpPr>
          <xdr:cNvPr id="220" name="Text Box 22"/>
          <xdr:cNvSpPr txBox="1">
            <a:spLocks noChangeArrowheads="1"/>
          </xdr:cNvSpPr>
        </xdr:nvSpPr>
        <xdr:spPr bwMode="auto">
          <a:xfrm>
            <a:off x="857998" y="3862841"/>
            <a:ext cx="152533" cy="205548"/>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F</a:t>
            </a:r>
            <a:endParaRPr lang="de-CH" sz="1050" b="1">
              <a:latin typeface="Arial" charset="0"/>
            </a:endParaRPr>
          </a:p>
        </xdr:txBody>
      </xdr:sp>
      <xdr:sp macro="" textlink="">
        <xdr:nvSpPr>
          <xdr:cNvPr id="2191991" name="Line 23"/>
          <xdr:cNvSpPr>
            <a:spLocks noChangeShapeType="1"/>
          </xdr:cNvSpPr>
        </xdr:nvSpPr>
        <xdr:spPr bwMode="auto">
          <a:xfrm flipH="1">
            <a:off x="2695575" y="3957644"/>
            <a:ext cx="2767013" cy="15113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91992" name="Line 24"/>
          <xdr:cNvSpPr>
            <a:spLocks noChangeShapeType="1"/>
          </xdr:cNvSpPr>
        </xdr:nvSpPr>
        <xdr:spPr bwMode="auto">
          <a:xfrm>
            <a:off x="2495550" y="5367344"/>
            <a:ext cx="228600" cy="12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1993" name="Line 25"/>
          <xdr:cNvSpPr>
            <a:spLocks noChangeShapeType="1"/>
          </xdr:cNvSpPr>
        </xdr:nvSpPr>
        <xdr:spPr bwMode="auto">
          <a:xfrm>
            <a:off x="5281613" y="3881444"/>
            <a:ext cx="17145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1994" name="Line 26"/>
          <xdr:cNvSpPr>
            <a:spLocks noChangeShapeType="1"/>
          </xdr:cNvSpPr>
        </xdr:nvSpPr>
        <xdr:spPr bwMode="auto">
          <a:xfrm flipH="1">
            <a:off x="2200275" y="5357819"/>
            <a:ext cx="276225" cy="15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1995" name="Line 29"/>
          <xdr:cNvSpPr>
            <a:spLocks noChangeShapeType="1"/>
          </xdr:cNvSpPr>
        </xdr:nvSpPr>
        <xdr:spPr bwMode="auto">
          <a:xfrm flipH="1">
            <a:off x="0" y="3986219"/>
            <a:ext cx="190500" cy="82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1996" name="Line 30"/>
          <xdr:cNvSpPr>
            <a:spLocks noChangeShapeType="1"/>
          </xdr:cNvSpPr>
        </xdr:nvSpPr>
        <xdr:spPr bwMode="auto">
          <a:xfrm>
            <a:off x="38100" y="4068769"/>
            <a:ext cx="2219325" cy="140017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7" name="Text Box 31"/>
          <xdr:cNvSpPr txBox="1">
            <a:spLocks noChangeArrowheads="1"/>
          </xdr:cNvSpPr>
        </xdr:nvSpPr>
        <xdr:spPr bwMode="auto">
          <a:xfrm>
            <a:off x="3984925" y="4647661"/>
            <a:ext cx="190666" cy="22423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endParaRPr lang="de-CH" sz="1050" b="1">
              <a:latin typeface="Arial" charset="0"/>
            </a:endParaRPr>
          </a:p>
        </xdr:txBody>
      </xdr:sp>
      <xdr:sp macro="" textlink="">
        <xdr:nvSpPr>
          <xdr:cNvPr id="228" name="Text Box 32"/>
          <xdr:cNvSpPr txBox="1">
            <a:spLocks noChangeArrowheads="1"/>
          </xdr:cNvSpPr>
        </xdr:nvSpPr>
        <xdr:spPr bwMode="auto">
          <a:xfrm>
            <a:off x="905665" y="4572916"/>
            <a:ext cx="200200" cy="22423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K</a:t>
            </a:r>
            <a:endParaRPr lang="de-CH" sz="1050" b="1">
              <a:latin typeface="Arial" charset="0"/>
            </a:endParaRPr>
          </a:p>
        </xdr:txBody>
      </xdr:sp>
      <xdr:sp macro="" textlink="">
        <xdr:nvSpPr>
          <xdr:cNvPr id="229" name="Text Box 33"/>
          <xdr:cNvSpPr txBox="1">
            <a:spLocks noChangeArrowheads="1"/>
          </xdr:cNvSpPr>
        </xdr:nvSpPr>
        <xdr:spPr bwMode="auto">
          <a:xfrm>
            <a:off x="4518790" y="3292912"/>
            <a:ext cx="810332" cy="289636"/>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fr-CH" sz="700" kern="1200">
                <a:solidFill>
                  <a:schemeClr val="tx1"/>
                </a:solidFill>
                <a:latin typeface="Arial" charset="0"/>
                <a:ea typeface="+mn-ea"/>
                <a:cs typeface="+mn-cs"/>
              </a:rPr>
              <a:t>Zeichnung</a:t>
            </a:r>
            <a:r>
              <a:rPr lang="fr-CH" sz="700">
                <a:latin typeface="Arial" charset="0"/>
              </a:rPr>
              <a:t>: </a:t>
            </a:r>
          </a:p>
          <a:p>
            <a:r>
              <a:rPr lang="fr-CH" sz="700">
                <a:latin typeface="Arial" charset="0"/>
              </a:rPr>
              <a:t>Roethlisberger</a:t>
            </a:r>
            <a:endParaRPr lang="de-CH" sz="700">
              <a:latin typeface="Arial" charset="0"/>
            </a:endParaRPr>
          </a:p>
        </xdr:txBody>
      </xdr:sp>
      <xdr:sp macro="" textlink="">
        <xdr:nvSpPr>
          <xdr:cNvPr id="230" name="AutoShape 35"/>
          <xdr:cNvSpPr>
            <a:spLocks/>
          </xdr:cNvSpPr>
        </xdr:nvSpPr>
        <xdr:spPr bwMode="auto">
          <a:xfrm>
            <a:off x="19067" y="2741669"/>
            <a:ext cx="667332" cy="411096"/>
          </a:xfrm>
          <a:prstGeom prst="callout2">
            <a:avLst>
              <a:gd name="adj1" fmla="val 16861"/>
              <a:gd name="adj2" fmla="val 101774"/>
              <a:gd name="adj3" fmla="val 15081"/>
              <a:gd name="adj4" fmla="val 121156"/>
              <a:gd name="adj5" fmla="val 256887"/>
              <a:gd name="adj6" fmla="val 155564"/>
            </a:avLst>
          </a:prstGeom>
          <a:solidFill>
            <a:srgbClr val="FFCC99"/>
          </a:solidFill>
          <a:ln w="9525">
            <a:solidFill>
              <a:schemeClr val="tx1"/>
            </a:solidFill>
            <a:miter lim="800000"/>
            <a:headEnd/>
            <a:tailEnd type="arrow" w="med" len="med"/>
          </a:ln>
          <a:effectLst/>
        </xdr:spPr>
        <xdr:txBody>
          <a:bodyPr wrap="square" lIns="36000" tIns="36000" rIns="36000" bIns="36000" anchor="ct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700" b="1">
                <a:latin typeface="Arial" charset="0"/>
              </a:rPr>
              <a:t>Aufprallfläche für Höhe</a:t>
            </a:r>
            <a:r>
              <a:rPr lang="fr-CH" sz="600" b="1">
                <a:latin typeface="Arial" charset="0"/>
              </a:rPr>
              <a:t/>
            </a:r>
            <a:br>
              <a:rPr lang="fr-CH" sz="600" b="1">
                <a:latin typeface="Arial" charset="0"/>
              </a:rPr>
            </a:br>
            <a:r>
              <a:rPr lang="fr-CH" sz="1050" b="1">
                <a:latin typeface="Arial" charset="0"/>
              </a:rPr>
              <a:t>h</a:t>
            </a:r>
            <a:r>
              <a:rPr lang="fr-CH" sz="1200" b="1" baseline="-25000">
                <a:latin typeface="Arial" charset="0"/>
              </a:rPr>
              <a:t>1</a:t>
            </a:r>
            <a:r>
              <a:rPr lang="fr-CH" sz="1050" b="1">
                <a:latin typeface="Arial" charset="0"/>
              </a:rPr>
              <a:t>= ?</a:t>
            </a:r>
            <a:endParaRPr lang="fr-CH" sz="1000" b="1">
              <a:latin typeface="Arial" charset="0"/>
            </a:endParaRPr>
          </a:p>
        </xdr:txBody>
      </xdr:sp>
      <xdr:sp macro="" textlink="">
        <xdr:nvSpPr>
          <xdr:cNvPr id="232" name="Ellipse 231"/>
          <xdr:cNvSpPr/>
        </xdr:nvSpPr>
        <xdr:spPr bwMode="auto">
          <a:xfrm>
            <a:off x="2268928" y="3526489"/>
            <a:ext cx="162066" cy="158833"/>
          </a:xfrm>
          <a:prstGeom prst="ellipse">
            <a:avLst/>
          </a:prstGeom>
          <a:solidFill>
            <a:srgbClr val="FF0000"/>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cxnSp macro="">
        <xdr:nvCxnSpPr>
          <xdr:cNvPr id="2192002" name="Gerade Verbindung 233"/>
          <xdr:cNvCxnSpPr>
            <a:cxnSpLocks noChangeShapeType="1"/>
            <a:stCxn id="231" idx="3"/>
            <a:endCxn id="232" idx="1"/>
          </xdr:cNvCxnSpPr>
        </xdr:nvCxnSpPr>
        <xdr:spPr bwMode="auto">
          <a:xfrm>
            <a:off x="1334664" y="2274513"/>
            <a:ext cx="957998" cy="1275236"/>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sp macro="" textlink="">
        <xdr:nvSpPr>
          <xdr:cNvPr id="235" name="Ellipse 234"/>
          <xdr:cNvSpPr/>
        </xdr:nvSpPr>
        <xdr:spPr bwMode="auto">
          <a:xfrm>
            <a:off x="2040129" y="2610866"/>
            <a:ext cx="85800" cy="84088"/>
          </a:xfrm>
          <a:prstGeom prst="ellipse">
            <a:avLst/>
          </a:prstGeom>
          <a:solidFill>
            <a:srgbClr val="FF0000"/>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cxnSp macro="">
        <xdr:nvCxnSpPr>
          <xdr:cNvPr id="2192004" name="Gerade Verbindung 235"/>
          <xdr:cNvCxnSpPr>
            <a:cxnSpLocks noChangeShapeType="1"/>
            <a:stCxn id="231" idx="3"/>
          </xdr:cNvCxnSpPr>
        </xdr:nvCxnSpPr>
        <xdr:spPr bwMode="auto">
          <a:xfrm>
            <a:off x="1334664" y="2274513"/>
            <a:ext cx="722736" cy="375032"/>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sp macro="" textlink="">
        <xdr:nvSpPr>
          <xdr:cNvPr id="237" name="Ellipse 236"/>
          <xdr:cNvSpPr/>
        </xdr:nvSpPr>
        <xdr:spPr bwMode="auto">
          <a:xfrm>
            <a:off x="2764661" y="2480062"/>
            <a:ext cx="123933" cy="112117"/>
          </a:xfrm>
          <a:prstGeom prst="ellipse">
            <a:avLst/>
          </a:prstGeom>
          <a:solidFill>
            <a:srgbClr val="FF0000"/>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sp macro="" textlink="">
        <xdr:nvSpPr>
          <xdr:cNvPr id="238" name="Ellipse 237"/>
          <xdr:cNvSpPr/>
        </xdr:nvSpPr>
        <xdr:spPr bwMode="auto">
          <a:xfrm>
            <a:off x="3203193" y="2367945"/>
            <a:ext cx="123933" cy="121460"/>
          </a:xfrm>
          <a:prstGeom prst="ellipse">
            <a:avLst/>
          </a:prstGeom>
          <a:solidFill>
            <a:srgbClr val="FF0000"/>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p>
            <a:endParaRPr lang="fr-CH"/>
          </a:p>
        </xdr:txBody>
      </xdr:sp>
      <xdr:cxnSp macro="">
        <xdr:nvCxnSpPr>
          <xdr:cNvPr id="2192007" name="Gerade Verbindung 238"/>
          <xdr:cNvCxnSpPr>
            <a:cxnSpLocks noChangeShapeType="1"/>
            <a:stCxn id="231" idx="3"/>
            <a:endCxn id="237" idx="1"/>
          </xdr:cNvCxnSpPr>
        </xdr:nvCxnSpPr>
        <xdr:spPr bwMode="auto">
          <a:xfrm>
            <a:off x="1334664" y="2274513"/>
            <a:ext cx="1448147" cy="221968"/>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cxnSp macro="">
        <xdr:nvCxnSpPr>
          <xdr:cNvPr id="2192008" name="Gerade Verbindung 239"/>
          <xdr:cNvCxnSpPr>
            <a:cxnSpLocks noChangeShapeType="1"/>
            <a:stCxn id="231" idx="3"/>
            <a:endCxn id="238" idx="2"/>
          </xdr:cNvCxnSpPr>
        </xdr:nvCxnSpPr>
        <xdr:spPr bwMode="auto">
          <a:xfrm>
            <a:off x="1334664" y="2274513"/>
            <a:ext cx="1868529" cy="154163"/>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sp macro="" textlink="">
        <xdr:nvSpPr>
          <xdr:cNvPr id="231" name="Rechteck 230"/>
          <xdr:cNvSpPr>
            <a:spLocks noChangeArrowheads="1"/>
          </xdr:cNvSpPr>
        </xdr:nvSpPr>
        <xdr:spPr bwMode="auto">
          <a:xfrm>
            <a:off x="47667" y="1891447"/>
            <a:ext cx="1286997" cy="766134"/>
          </a:xfrm>
          <a:prstGeom prst="rect">
            <a:avLst/>
          </a:prstGeom>
          <a:solidFill>
            <a:schemeClr val="accent5">
              <a:lumMod val="40000"/>
              <a:lumOff val="60000"/>
            </a:schemeClr>
          </a:solidFill>
          <a:ln w="12700">
            <a:solidFill>
              <a:schemeClr val="bg1"/>
            </a:solidFill>
            <a:miter lim="800000"/>
            <a:headEnd/>
            <a:tailEnd/>
          </a:ln>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kern="1200">
                <a:solidFill>
                  <a:schemeClr val="tx1"/>
                </a:solidFill>
                <a:latin typeface="Arial" pitchFamily="34" charset="0"/>
                <a:ea typeface="+mn-ea"/>
                <a:cs typeface="Arial" pitchFamily="34" charset="0"/>
              </a:rPr>
              <a:t>Kopffangstellen vermeiden</a:t>
            </a:r>
            <a:r>
              <a:rPr lang="fr-CH" sz="1050" b="0" kern="1200">
                <a:solidFill>
                  <a:schemeClr val="tx1"/>
                </a:solidFill>
                <a:latin typeface="Arial" pitchFamily="34" charset="0"/>
                <a:ea typeface="+mn-ea"/>
                <a:cs typeface="Arial" pitchFamily="34" charset="0"/>
              </a:rPr>
              <a:t>!</a:t>
            </a:r>
            <a:endParaRPr lang="de-CH" sz="1050">
              <a:latin typeface="Arial" pitchFamily="34" charset="0"/>
              <a:cs typeface="Arial" pitchFamily="34" charset="0"/>
            </a:endParaRPr>
          </a:p>
          <a:p>
            <a:pPr algn="ctr"/>
            <a:r>
              <a:rPr lang="fr-CH" sz="1050" b="1" kern="1200">
                <a:solidFill>
                  <a:schemeClr val="tx1"/>
                </a:solidFill>
                <a:latin typeface="Arial" pitchFamily="34" charset="0"/>
                <a:ea typeface="+mn-ea"/>
                <a:cs typeface="Arial" pitchFamily="34" charset="0"/>
              </a:rPr>
              <a:t>&lt;</a:t>
            </a:r>
            <a:r>
              <a:rPr lang="fr-CH" sz="1050" b="1" kern="1200" baseline="0">
                <a:solidFill>
                  <a:schemeClr val="tx1"/>
                </a:solidFill>
                <a:latin typeface="Arial" pitchFamily="34" charset="0"/>
                <a:ea typeface="+mn-ea"/>
                <a:cs typeface="Arial" pitchFamily="34" charset="0"/>
              </a:rPr>
              <a:t> </a:t>
            </a:r>
            <a:r>
              <a:rPr lang="fr-CH" sz="1050" b="1" kern="1200">
                <a:solidFill>
                  <a:schemeClr val="tx1"/>
                </a:solidFill>
                <a:latin typeface="Arial" pitchFamily="34" charset="0"/>
                <a:ea typeface="+mn-ea"/>
                <a:cs typeface="Arial" pitchFamily="34" charset="0"/>
              </a:rPr>
              <a:t>8,9 x 15,7 cm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&lt;</a:t>
            </a:r>
            <a:r>
              <a:rPr lang="fr-CH" sz="1050" b="1" kern="1200" baseline="0">
                <a:solidFill>
                  <a:schemeClr val="tx1"/>
                </a:solidFill>
                <a:latin typeface="Arial" pitchFamily="34" charset="0"/>
                <a:ea typeface="+mn-ea"/>
                <a:cs typeface="Arial" pitchFamily="34" charset="0"/>
              </a:rPr>
              <a:t> </a:t>
            </a:r>
            <a:r>
              <a:rPr lang="fr-CH" sz="1050" b="1" kern="1200" baseline="0">
                <a:solidFill>
                  <a:schemeClr val="tx1"/>
                </a:solidFill>
                <a:latin typeface="Arial"/>
                <a:ea typeface="+mn-ea"/>
                <a:cs typeface="Arial"/>
              </a:rPr>
              <a:t>Ø 13 cm</a:t>
            </a:r>
            <a:r>
              <a:rPr lang="fr-CH" sz="1050" b="1" kern="1200">
                <a:solidFill>
                  <a:schemeClr val="tx1"/>
                </a:solidFill>
                <a:latin typeface="Arial" pitchFamily="34" charset="0"/>
                <a:ea typeface="+mn-ea"/>
                <a:cs typeface="Arial" pitchFamily="34" charset="0"/>
              </a:rPr>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oder  &gt; </a:t>
            </a:r>
            <a:r>
              <a:rPr lang="fr-CH" sz="1050" b="1" kern="1200">
                <a:solidFill>
                  <a:schemeClr val="tx1"/>
                </a:solidFill>
                <a:latin typeface="Arial"/>
                <a:ea typeface="+mn-ea"/>
                <a:cs typeface="Arial"/>
              </a:rPr>
              <a:t>Ø</a:t>
            </a:r>
            <a:r>
              <a:rPr lang="fr-CH" sz="1050" b="1" kern="1200">
                <a:solidFill>
                  <a:schemeClr val="tx1"/>
                </a:solidFill>
                <a:latin typeface="Arial" pitchFamily="34" charset="0"/>
                <a:ea typeface="+mn-ea"/>
                <a:cs typeface="Arial" pitchFamily="34" charset="0"/>
              </a:rPr>
              <a:t> 23 cm</a:t>
            </a:r>
            <a:endParaRPr lang="de-CH" sz="1050">
              <a:latin typeface="Arial" pitchFamily="34" charset="0"/>
              <a:cs typeface="Arial" pitchFamily="34" charset="0"/>
            </a:endParaRPr>
          </a:p>
        </xdr:txBody>
      </xdr:sp>
    </xdr:grpSp>
    <xdr:clientData/>
  </xdr:twoCellAnchor>
  <xdr:twoCellAnchor>
    <xdr:from>
      <xdr:col>0</xdr:col>
      <xdr:colOff>142875</xdr:colOff>
      <xdr:row>38</xdr:row>
      <xdr:rowOff>152400</xdr:rowOff>
    </xdr:from>
    <xdr:to>
      <xdr:col>1</xdr:col>
      <xdr:colOff>923925</xdr:colOff>
      <xdr:row>40</xdr:row>
      <xdr:rowOff>135876</xdr:rowOff>
    </xdr:to>
    <xdr:sp macro="" textlink="">
      <xdr:nvSpPr>
        <xdr:cNvPr id="54" name="Abgerundetes Rechteck 53">
          <a:hlinkClick xmlns:r="http://schemas.openxmlformats.org/officeDocument/2006/relationships" r:id="rId3"/>
        </xdr:cNvPr>
        <xdr:cNvSpPr/>
      </xdr:nvSpPr>
      <xdr:spPr>
        <a:xfrm>
          <a:off x="142875" y="87249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1057275</xdr:colOff>
      <xdr:row>38</xdr:row>
      <xdr:rowOff>152400</xdr:rowOff>
    </xdr:from>
    <xdr:to>
      <xdr:col>1</xdr:col>
      <xdr:colOff>2219325</xdr:colOff>
      <xdr:row>40</xdr:row>
      <xdr:rowOff>135876</xdr:rowOff>
    </xdr:to>
    <xdr:sp macro="" textlink="">
      <xdr:nvSpPr>
        <xdr:cNvPr id="55" name="Abgerundetes Rechteck 54">
          <a:hlinkClick xmlns:r="http://schemas.openxmlformats.org/officeDocument/2006/relationships" r:id="rId4"/>
        </xdr:cNvPr>
        <xdr:cNvSpPr/>
      </xdr:nvSpPr>
      <xdr:spPr>
        <a:xfrm>
          <a:off x="1438275" y="87249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714375</xdr:colOff>
      <xdr:row>0</xdr:row>
      <xdr:rowOff>0</xdr:rowOff>
    </xdr:from>
    <xdr:to>
      <xdr:col>5</xdr:col>
      <xdr:colOff>647700</xdr:colOff>
      <xdr:row>0</xdr:row>
      <xdr:rowOff>542925</xdr:rowOff>
    </xdr:to>
    <xdr:pic>
      <xdr:nvPicPr>
        <xdr:cNvPr id="2201041"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41</xdr:row>
      <xdr:rowOff>152400</xdr:rowOff>
    </xdr:from>
    <xdr:to>
      <xdr:col>1</xdr:col>
      <xdr:colOff>933450</xdr:colOff>
      <xdr:row>43</xdr:row>
      <xdr:rowOff>135876</xdr:rowOff>
    </xdr:to>
    <xdr:sp macro="" textlink="">
      <xdr:nvSpPr>
        <xdr:cNvPr id="96" name="Abgerundetes Rechteck 95">
          <a:hlinkClick xmlns:r="http://schemas.openxmlformats.org/officeDocument/2006/relationships" r:id="rId2"/>
        </xdr:cNvPr>
        <xdr:cNvSpPr/>
      </xdr:nvSpPr>
      <xdr:spPr>
        <a:xfrm>
          <a:off x="152400" y="9296400"/>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1066800</xdr:colOff>
      <xdr:row>41</xdr:row>
      <xdr:rowOff>152400</xdr:rowOff>
    </xdr:from>
    <xdr:to>
      <xdr:col>1</xdr:col>
      <xdr:colOff>2228850</xdr:colOff>
      <xdr:row>43</xdr:row>
      <xdr:rowOff>135876</xdr:rowOff>
    </xdr:to>
    <xdr:sp macro="" textlink="">
      <xdr:nvSpPr>
        <xdr:cNvPr id="97" name="Abgerundetes Rechteck 96">
          <a:hlinkClick xmlns:r="http://schemas.openxmlformats.org/officeDocument/2006/relationships" r:id="rId3"/>
        </xdr:cNvPr>
        <xdr:cNvSpPr/>
      </xdr:nvSpPr>
      <xdr:spPr>
        <a:xfrm>
          <a:off x="1447800" y="9296400"/>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xdr:from>
      <xdr:col>0</xdr:col>
      <xdr:colOff>133350</xdr:colOff>
      <xdr:row>4</xdr:row>
      <xdr:rowOff>19050</xdr:rowOff>
    </xdr:from>
    <xdr:to>
      <xdr:col>5</xdr:col>
      <xdr:colOff>523875</xdr:colOff>
      <xdr:row>28</xdr:row>
      <xdr:rowOff>114300</xdr:rowOff>
    </xdr:to>
    <xdr:grpSp>
      <xdr:nvGrpSpPr>
        <xdr:cNvPr id="2201044" name="Groupe 1"/>
        <xdr:cNvGrpSpPr>
          <a:grpSpLocks/>
        </xdr:cNvGrpSpPr>
      </xdr:nvGrpSpPr>
      <xdr:grpSpPr bwMode="auto">
        <a:xfrm>
          <a:off x="133350" y="1885950"/>
          <a:ext cx="5495925" cy="3981450"/>
          <a:chOff x="6924675" y="3200400"/>
          <a:chExt cx="5495925" cy="3983960"/>
        </a:xfrm>
      </xdr:grpSpPr>
      <xdr:sp macro="" textlink="">
        <xdr:nvSpPr>
          <xdr:cNvPr id="2201045" name="Text Box 1"/>
          <xdr:cNvSpPr txBox="1">
            <a:spLocks noChangeArrowheads="1"/>
          </xdr:cNvSpPr>
        </xdr:nvSpPr>
        <xdr:spPr bwMode="auto">
          <a:xfrm>
            <a:off x="8905875" y="3552825"/>
            <a:ext cx="476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201046" name="Gruppieren 45"/>
          <xdr:cNvGrpSpPr>
            <a:grpSpLocks/>
          </xdr:cNvGrpSpPr>
        </xdr:nvGrpSpPr>
        <xdr:grpSpPr bwMode="auto">
          <a:xfrm>
            <a:off x="7010038" y="3543711"/>
            <a:ext cx="5379545" cy="3378217"/>
            <a:chOff x="9525" y="2105025"/>
            <a:chExt cx="5715000" cy="3543300"/>
          </a:xfrm>
        </xdr:grpSpPr>
        <xdr:pic>
          <xdr:nvPicPr>
            <xdr:cNvPr id="2201056" name="Grafik 87" descr="Pyramide à grimperGB.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2105025"/>
              <a:ext cx="529590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1057" name="Line 78"/>
            <xdr:cNvSpPr>
              <a:spLocks noChangeShapeType="1"/>
            </xdr:cNvSpPr>
          </xdr:nvSpPr>
          <xdr:spPr bwMode="auto">
            <a:xfrm flipH="1" flipV="1">
              <a:off x="2886075" y="4057650"/>
              <a:ext cx="1209675" cy="66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58" name="Line 50"/>
            <xdr:cNvSpPr>
              <a:spLocks noChangeShapeType="1"/>
            </xdr:cNvSpPr>
          </xdr:nvSpPr>
          <xdr:spPr bwMode="auto">
            <a:xfrm flipH="1">
              <a:off x="1295400" y="4572000"/>
              <a:ext cx="32385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59" name="Line 51"/>
            <xdr:cNvSpPr>
              <a:spLocks noChangeShapeType="1"/>
            </xdr:cNvSpPr>
          </xdr:nvSpPr>
          <xdr:spPr bwMode="auto">
            <a:xfrm flipH="1">
              <a:off x="3038475" y="4867275"/>
              <a:ext cx="58102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60" name="Line 52"/>
            <xdr:cNvSpPr>
              <a:spLocks noChangeShapeType="1"/>
            </xdr:cNvSpPr>
          </xdr:nvSpPr>
          <xdr:spPr bwMode="auto">
            <a:xfrm>
              <a:off x="1343025" y="4686300"/>
              <a:ext cx="1762125" cy="3810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1061" name="Line 53"/>
            <xdr:cNvSpPr>
              <a:spLocks noChangeShapeType="1"/>
            </xdr:cNvSpPr>
          </xdr:nvSpPr>
          <xdr:spPr bwMode="auto">
            <a:xfrm>
              <a:off x="3533775" y="4905375"/>
              <a:ext cx="66675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62" name="Line 54"/>
            <xdr:cNvSpPr>
              <a:spLocks noChangeShapeType="1"/>
            </xdr:cNvSpPr>
          </xdr:nvSpPr>
          <xdr:spPr bwMode="auto">
            <a:xfrm>
              <a:off x="4429125" y="4429125"/>
              <a:ext cx="49530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63" name="Line 55"/>
            <xdr:cNvSpPr>
              <a:spLocks noChangeShapeType="1"/>
            </xdr:cNvSpPr>
          </xdr:nvSpPr>
          <xdr:spPr bwMode="auto">
            <a:xfrm flipH="1">
              <a:off x="4105275" y="4495800"/>
              <a:ext cx="762000" cy="533400"/>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201064" name="Line 56"/>
            <xdr:cNvSpPr>
              <a:spLocks noChangeShapeType="1"/>
            </xdr:cNvSpPr>
          </xdr:nvSpPr>
          <xdr:spPr bwMode="auto">
            <a:xfrm>
              <a:off x="3076575" y="2152650"/>
              <a:ext cx="1781175"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65" name="Line 57"/>
            <xdr:cNvSpPr>
              <a:spLocks noChangeShapeType="1"/>
            </xdr:cNvSpPr>
          </xdr:nvSpPr>
          <xdr:spPr bwMode="auto">
            <a:xfrm>
              <a:off x="4829175" y="2143125"/>
              <a:ext cx="0" cy="231457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3" name="Text Box 58"/>
            <xdr:cNvSpPr txBox="1">
              <a:spLocks noChangeArrowheads="1"/>
            </xdr:cNvSpPr>
          </xdr:nvSpPr>
          <xdr:spPr bwMode="auto">
            <a:xfrm>
              <a:off x="2033701" y="4733967"/>
              <a:ext cx="424996" cy="229925"/>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1</a:t>
              </a:r>
              <a:r>
                <a:rPr lang="fr-CH" sz="1050" b="1">
                  <a:latin typeface="Arial" charset="0"/>
                </a:rPr>
                <a:t>= ?</a:t>
              </a:r>
              <a:endParaRPr lang="de-CH" sz="1050" b="1">
                <a:latin typeface="Arial" charset="0"/>
              </a:endParaRPr>
            </a:p>
          </xdr:txBody>
        </xdr:sp>
        <xdr:sp macro="" textlink="">
          <xdr:nvSpPr>
            <xdr:cNvPr id="64" name="Text Box 59"/>
            <xdr:cNvSpPr txBox="1">
              <a:spLocks noChangeArrowheads="1"/>
            </xdr:cNvSpPr>
          </xdr:nvSpPr>
          <xdr:spPr bwMode="auto">
            <a:xfrm>
              <a:off x="4593796" y="3094499"/>
              <a:ext cx="455353" cy="249919"/>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 </a:t>
              </a:r>
              <a:r>
                <a:rPr lang="fr-CH" sz="1050" b="1">
                  <a:latin typeface="Arial" charset="0"/>
                </a:rPr>
                <a:t>= ?</a:t>
              </a:r>
              <a:endParaRPr lang="de-CH" sz="1050" b="1">
                <a:latin typeface="Arial" charset="0"/>
              </a:endParaRPr>
            </a:p>
          </xdr:txBody>
        </xdr:sp>
        <xdr:sp macro="" textlink="">
          <xdr:nvSpPr>
            <xdr:cNvPr id="65" name="Text Box 60"/>
            <xdr:cNvSpPr txBox="1">
              <a:spLocks noChangeArrowheads="1"/>
            </xdr:cNvSpPr>
          </xdr:nvSpPr>
          <xdr:spPr bwMode="auto">
            <a:xfrm>
              <a:off x="4178919" y="4594012"/>
              <a:ext cx="445234" cy="23992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2</a:t>
              </a:r>
              <a:r>
                <a:rPr lang="fr-CH" sz="1050" b="1">
                  <a:latin typeface="Arial" charset="0"/>
                </a:rPr>
                <a:t>= ?</a:t>
              </a:r>
              <a:endParaRPr lang="de-CH" sz="1050" b="1">
                <a:latin typeface="Arial" charset="0"/>
              </a:endParaRPr>
            </a:p>
          </xdr:txBody>
        </xdr:sp>
        <xdr:sp macro="" textlink="">
          <xdr:nvSpPr>
            <xdr:cNvPr id="2201069" name="Line 61"/>
            <xdr:cNvSpPr>
              <a:spLocks noChangeShapeType="1"/>
            </xdr:cNvSpPr>
          </xdr:nvSpPr>
          <xdr:spPr bwMode="auto">
            <a:xfrm>
              <a:off x="781050" y="3905250"/>
              <a:ext cx="485775" cy="571500"/>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sp macro="" textlink="">
          <xdr:nvSpPr>
            <xdr:cNvPr id="2201070" name="Line 64"/>
            <xdr:cNvSpPr>
              <a:spLocks noChangeShapeType="1"/>
            </xdr:cNvSpPr>
          </xdr:nvSpPr>
          <xdr:spPr bwMode="auto">
            <a:xfrm>
              <a:off x="5467350" y="4210050"/>
              <a:ext cx="257175"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71" name="Line 65"/>
            <xdr:cNvSpPr>
              <a:spLocks noChangeShapeType="1"/>
            </xdr:cNvSpPr>
          </xdr:nvSpPr>
          <xdr:spPr bwMode="auto">
            <a:xfrm>
              <a:off x="3924300" y="5457825"/>
              <a:ext cx="38100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72" name="Freeform 66"/>
            <xdr:cNvSpPr>
              <a:spLocks/>
            </xdr:cNvSpPr>
          </xdr:nvSpPr>
          <xdr:spPr bwMode="auto">
            <a:xfrm>
              <a:off x="4238625" y="4248150"/>
              <a:ext cx="1457325" cy="1276350"/>
            </a:xfrm>
            <a:custGeom>
              <a:avLst/>
              <a:gdLst>
                <a:gd name="T0" fmla="*/ 2147483647 w 1364"/>
                <a:gd name="T1" fmla="*/ 0 h 1172"/>
                <a:gd name="T2" fmla="*/ 0 w 1364"/>
                <a:gd name="T3" fmla="*/ 2147483647 h 1172"/>
                <a:gd name="T4" fmla="*/ 0 60000 65536"/>
                <a:gd name="T5" fmla="*/ 0 60000 65536"/>
                <a:gd name="T6" fmla="*/ 0 w 1364"/>
                <a:gd name="T7" fmla="*/ 0 h 1172"/>
                <a:gd name="T8" fmla="*/ 1364 w 1364"/>
                <a:gd name="T9" fmla="*/ 1172 h 1172"/>
              </a:gdLst>
              <a:ahLst/>
              <a:cxnLst>
                <a:cxn ang="T4">
                  <a:pos x="T0" y="T1"/>
                </a:cxn>
                <a:cxn ang="T5">
                  <a:pos x="T2" y="T3"/>
                </a:cxn>
              </a:cxnLst>
              <a:rect l="T6" t="T7" r="T8" b="T9"/>
              <a:pathLst>
                <a:path w="1364" h="1172">
                  <a:moveTo>
                    <a:pt x="1364" y="0"/>
                  </a:moveTo>
                  <a:lnTo>
                    <a:pt x="0" y="1172"/>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70" name="Text Box 63"/>
            <xdr:cNvSpPr txBox="1">
              <a:spLocks noChangeArrowheads="1"/>
            </xdr:cNvSpPr>
          </xdr:nvSpPr>
          <xdr:spPr bwMode="auto">
            <a:xfrm>
              <a:off x="4937841" y="4733967"/>
              <a:ext cx="222617" cy="229925"/>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K</a:t>
              </a:r>
              <a:endParaRPr lang="de-CH" sz="1050" b="1">
                <a:latin typeface="Arial" charset="0"/>
              </a:endParaRPr>
            </a:p>
          </xdr:txBody>
        </xdr:sp>
        <xdr:sp macro="" textlink="">
          <xdr:nvSpPr>
            <xdr:cNvPr id="2201074" name="Line 67"/>
            <xdr:cNvSpPr>
              <a:spLocks noChangeShapeType="1"/>
            </xdr:cNvSpPr>
          </xdr:nvSpPr>
          <xdr:spPr bwMode="auto">
            <a:xfrm flipH="1">
              <a:off x="9525" y="4552950"/>
              <a:ext cx="323850" cy="76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75" name="Line 68"/>
            <xdr:cNvSpPr>
              <a:spLocks noChangeShapeType="1"/>
            </xdr:cNvSpPr>
          </xdr:nvSpPr>
          <xdr:spPr bwMode="auto">
            <a:xfrm flipH="1">
              <a:off x="3676650" y="5448300"/>
              <a:ext cx="276225"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76" name="Freeform 69"/>
            <xdr:cNvSpPr>
              <a:spLocks/>
            </xdr:cNvSpPr>
          </xdr:nvSpPr>
          <xdr:spPr bwMode="auto">
            <a:xfrm>
              <a:off x="38100" y="4619625"/>
              <a:ext cx="3714750" cy="981075"/>
            </a:xfrm>
            <a:custGeom>
              <a:avLst/>
              <a:gdLst>
                <a:gd name="T0" fmla="*/ 0 w 3465"/>
                <a:gd name="T1" fmla="*/ 0 h 911"/>
                <a:gd name="T2" fmla="*/ 2147483647 w 3465"/>
                <a:gd name="T3" fmla="*/ 2147483647 h 911"/>
                <a:gd name="T4" fmla="*/ 0 60000 65536"/>
                <a:gd name="T5" fmla="*/ 0 60000 65536"/>
                <a:gd name="T6" fmla="*/ 0 w 3465"/>
                <a:gd name="T7" fmla="*/ 0 h 911"/>
                <a:gd name="T8" fmla="*/ 3465 w 3465"/>
                <a:gd name="T9" fmla="*/ 911 h 911"/>
              </a:gdLst>
              <a:ahLst/>
              <a:cxnLst>
                <a:cxn ang="T4">
                  <a:pos x="T0" y="T1"/>
                </a:cxn>
                <a:cxn ang="T5">
                  <a:pos x="T2" y="T3"/>
                </a:cxn>
              </a:cxnLst>
              <a:rect l="T6" t="T7" r="T8" b="T9"/>
              <a:pathLst>
                <a:path w="3465" h="911">
                  <a:moveTo>
                    <a:pt x="0" y="0"/>
                  </a:moveTo>
                  <a:lnTo>
                    <a:pt x="3465" y="911"/>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74" name="Text Box 70"/>
            <xdr:cNvSpPr txBox="1">
              <a:spLocks noChangeArrowheads="1"/>
            </xdr:cNvSpPr>
          </xdr:nvSpPr>
          <xdr:spPr bwMode="auto">
            <a:xfrm>
              <a:off x="1892035" y="5153830"/>
              <a:ext cx="212498" cy="239922"/>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endParaRPr lang="de-CH" sz="1050" b="1">
                <a:latin typeface="Arial" charset="0"/>
              </a:endParaRPr>
            </a:p>
          </xdr:txBody>
        </xdr:sp>
        <xdr:sp macro="" textlink="">
          <xdr:nvSpPr>
            <xdr:cNvPr id="2201078" name="Line 79"/>
            <xdr:cNvSpPr>
              <a:spLocks noChangeShapeType="1"/>
            </xdr:cNvSpPr>
          </xdr:nvSpPr>
          <xdr:spPr bwMode="auto">
            <a:xfrm flipH="1" flipV="1">
              <a:off x="3028950" y="2257425"/>
              <a:ext cx="38100" cy="2667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79" name="Line 80"/>
            <xdr:cNvSpPr>
              <a:spLocks noChangeShapeType="1"/>
            </xdr:cNvSpPr>
          </xdr:nvSpPr>
          <xdr:spPr bwMode="auto">
            <a:xfrm flipV="1">
              <a:off x="2971800" y="2247900"/>
              <a:ext cx="76200" cy="1714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80" name="Line 81"/>
            <xdr:cNvSpPr>
              <a:spLocks noChangeShapeType="1"/>
            </xdr:cNvSpPr>
          </xdr:nvSpPr>
          <xdr:spPr bwMode="auto">
            <a:xfrm flipH="1" flipV="1">
              <a:off x="3114675" y="2219325"/>
              <a:ext cx="57150" cy="2190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81" name="Line 83"/>
            <xdr:cNvSpPr>
              <a:spLocks noChangeShapeType="1"/>
            </xdr:cNvSpPr>
          </xdr:nvSpPr>
          <xdr:spPr bwMode="auto">
            <a:xfrm flipH="1" flipV="1">
              <a:off x="1381125" y="4514850"/>
              <a:ext cx="247650" cy="47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82" name="Line 86"/>
            <xdr:cNvSpPr>
              <a:spLocks noChangeShapeType="1"/>
            </xdr:cNvSpPr>
          </xdr:nvSpPr>
          <xdr:spPr bwMode="auto">
            <a:xfrm flipH="1">
              <a:off x="1362075" y="2733675"/>
              <a:ext cx="1228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01083" name="Line 87"/>
            <xdr:cNvSpPr>
              <a:spLocks noChangeShapeType="1"/>
            </xdr:cNvSpPr>
          </xdr:nvSpPr>
          <xdr:spPr bwMode="auto">
            <a:xfrm>
              <a:off x="1390650" y="2714625"/>
              <a:ext cx="0" cy="17907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1" name="Text Box 88"/>
            <xdr:cNvSpPr txBox="1">
              <a:spLocks noChangeArrowheads="1"/>
            </xdr:cNvSpPr>
          </xdr:nvSpPr>
          <xdr:spPr bwMode="auto">
            <a:xfrm>
              <a:off x="1112876" y="3304431"/>
              <a:ext cx="455353" cy="239922"/>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n>
                    <a:noFill/>
                  </a:ln>
                  <a:latin typeface="Arial" charset="0"/>
                </a:rPr>
                <a:t>h</a:t>
              </a:r>
              <a:r>
                <a:rPr lang="fr-CH" sz="1050" b="1" baseline="-25000">
                  <a:ln>
                    <a:noFill/>
                  </a:ln>
                  <a:latin typeface="Arial" charset="0"/>
                </a:rPr>
                <a:t>2 </a:t>
              </a:r>
              <a:r>
                <a:rPr lang="fr-CH" sz="1050" b="1">
                  <a:ln>
                    <a:noFill/>
                  </a:ln>
                  <a:latin typeface="Arial" charset="0"/>
                </a:rPr>
                <a:t>= ?</a:t>
              </a:r>
              <a:endParaRPr lang="de-CH" sz="1050" b="1">
                <a:ln>
                  <a:noFill/>
                </a:ln>
                <a:latin typeface="Arial" charset="0"/>
              </a:endParaRPr>
            </a:p>
          </xdr:txBody>
        </xdr:sp>
        <xdr:grpSp>
          <xdr:nvGrpSpPr>
            <xdr:cNvPr id="2201085" name="Gruppieren 48"/>
            <xdr:cNvGrpSpPr>
              <a:grpSpLocks/>
            </xdr:cNvGrpSpPr>
          </xdr:nvGrpSpPr>
          <xdr:grpSpPr bwMode="auto">
            <a:xfrm>
              <a:off x="2058003" y="2516443"/>
              <a:ext cx="666148" cy="1293559"/>
              <a:chOff x="3301998" y="1872342"/>
              <a:chExt cx="984253" cy="1880507"/>
            </a:xfrm>
          </xdr:grpSpPr>
          <xdr:grpSp>
            <xdr:nvGrpSpPr>
              <xdr:cNvPr id="2201086" name="Gruppieren 49"/>
              <xdr:cNvGrpSpPr>
                <a:grpSpLocks/>
              </xdr:cNvGrpSpPr>
            </xdr:nvGrpSpPr>
            <xdr:grpSpPr bwMode="auto">
              <a:xfrm>
                <a:off x="3867151" y="3333749"/>
                <a:ext cx="419100" cy="419100"/>
                <a:chOff x="3867151" y="3333749"/>
                <a:chExt cx="419100" cy="419100"/>
              </a:xfrm>
            </xdr:grpSpPr>
            <xdr:sp macro="" textlink="">
              <xdr:nvSpPr>
                <xdr:cNvPr id="86" name="Ellipse 85"/>
                <xdr:cNvSpPr/>
              </xdr:nvSpPr>
              <xdr:spPr>
                <a:xfrm>
                  <a:off x="3864133" y="3061475"/>
                  <a:ext cx="418629" cy="421450"/>
                </a:xfrm>
                <a:prstGeom prst="ellipse">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cxnSp macro="">
              <xdr:nvCxnSpPr>
                <xdr:cNvPr id="87" name="Gerade Verbindung mit Pfeil 54"/>
                <xdr:cNvCxnSpPr/>
              </xdr:nvCxnSpPr>
              <xdr:spPr>
                <a:xfrm rot="5400000" flipH="1" flipV="1">
                  <a:off x="3928120" y="3129956"/>
                  <a:ext cx="290655" cy="299021"/>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2201087" name="Gerade Verbindung 52"/>
              <xdr:cNvCxnSpPr>
                <a:cxnSpLocks noChangeShapeType="1"/>
                <a:endCxn id="86" idx="1"/>
              </xdr:cNvCxnSpPr>
            </xdr:nvCxnSpPr>
            <xdr:spPr bwMode="auto">
              <a:xfrm rot="16200000" flipH="1">
                <a:off x="2853872" y="2320468"/>
                <a:ext cx="1522782" cy="626529"/>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grpSp>
      </xdr:grpSp>
      <xdr:sp macro="" textlink="">
        <xdr:nvSpPr>
          <xdr:cNvPr id="2201047" name="Forme libre 87"/>
          <xdr:cNvSpPr>
            <a:spLocks/>
          </xdr:cNvSpPr>
        </xdr:nvSpPr>
        <xdr:spPr bwMode="auto">
          <a:xfrm>
            <a:off x="6924675" y="5108296"/>
            <a:ext cx="5492197" cy="2076064"/>
          </a:xfrm>
          <a:custGeom>
            <a:avLst/>
            <a:gdLst>
              <a:gd name="T0" fmla="*/ 5162040 w 5484642"/>
              <a:gd name="T1" fmla="*/ 268243 h 2047456"/>
              <a:gd name="T2" fmla="*/ 3284778 w 5484642"/>
              <a:gd name="T3" fmla="*/ 31827 h 2047456"/>
              <a:gd name="T4" fmla="*/ 2639470 w 5484642"/>
              <a:gd name="T5" fmla="*/ 56624 h 2047456"/>
              <a:gd name="T6" fmla="*/ 597096 w 5484642"/>
              <a:gd name="T7" fmla="*/ 640194 h 2047456"/>
              <a:gd name="T8" fmla="*/ 175566 w 5484642"/>
              <a:gd name="T9" fmla="*/ 1544417 h 2047456"/>
              <a:gd name="T10" fmla="*/ 3069675 w 5484642"/>
              <a:gd name="T11" fmla="*/ 2585878 h 2047456"/>
              <a:gd name="T12" fmla="*/ 4692725 w 5484642"/>
              <a:gd name="T13" fmla="*/ 2139538 h 2047456"/>
              <a:gd name="T14" fmla="*/ 5572691 w 5484642"/>
              <a:gd name="T15" fmla="*/ 1073284 h 2047456"/>
              <a:gd name="T16" fmla="*/ 5162040 w 5484642"/>
              <a:gd name="T17" fmla="*/ 268243 h 204745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484642" h="2047456">
                <a:moveTo>
                  <a:pt x="5028781" y="206080"/>
                </a:moveTo>
                <a:lnTo>
                  <a:pt x="3199981" y="24451"/>
                </a:lnTo>
                <a:cubicBezTo>
                  <a:pt x="2790406" y="-2646"/>
                  <a:pt x="2996781" y="-19999"/>
                  <a:pt x="2571331" y="43501"/>
                </a:cubicBezTo>
                <a:lnTo>
                  <a:pt x="581683" y="491830"/>
                </a:lnTo>
                <a:cubicBezTo>
                  <a:pt x="119075" y="606529"/>
                  <a:pt x="-219494" y="922976"/>
                  <a:pt x="171031" y="1186501"/>
                </a:cubicBezTo>
                <a:lnTo>
                  <a:pt x="2990431" y="1986601"/>
                </a:lnTo>
                <a:cubicBezTo>
                  <a:pt x="3723857" y="2170775"/>
                  <a:pt x="4230781" y="1902161"/>
                  <a:pt x="4571581" y="1643701"/>
                </a:cubicBezTo>
                <a:cubicBezTo>
                  <a:pt x="4857331" y="1370651"/>
                  <a:pt x="5143081" y="1140790"/>
                  <a:pt x="5428831" y="824551"/>
                </a:cubicBezTo>
                <a:cubicBezTo>
                  <a:pt x="5570630" y="678525"/>
                  <a:pt x="5443989" y="231456"/>
                  <a:pt x="5028781" y="206080"/>
                </a:cubicBezTo>
                <a:close/>
              </a:path>
            </a:pathLst>
          </a:custGeom>
          <a:noFill/>
          <a:ln w="9525">
            <a:solidFill>
              <a:srgbClr val="0070C0"/>
            </a:solidFill>
            <a:prstDash val="sysDash"/>
            <a:miter lim="800000"/>
            <a:headEnd/>
            <a:tailEnd type="arrow" w="med" len="med"/>
          </a:ln>
          <a:extLst>
            <a:ext uri="{909E8E84-426E-40DD-AFC4-6F175D3DCCD1}">
              <a14:hiddenFill xmlns:a14="http://schemas.microsoft.com/office/drawing/2010/main">
                <a:solidFill>
                  <a:srgbClr val="FFFFFF"/>
                </a:solidFill>
              </a14:hiddenFill>
            </a:ext>
          </a:extLst>
        </xdr:spPr>
      </xdr:sp>
      <xdr:sp macro="" textlink="">
        <xdr:nvSpPr>
          <xdr:cNvPr id="89" name="Freihandform 196"/>
          <xdr:cNvSpPr/>
        </xdr:nvSpPr>
        <xdr:spPr bwMode="auto">
          <a:xfrm>
            <a:off x="11401425" y="6850775"/>
            <a:ext cx="762000" cy="162027"/>
          </a:xfrm>
          <a:custGeom>
            <a:avLst/>
            <a:gdLst>
              <a:gd name="connsiteX0" fmla="*/ 1200778 w 1200778"/>
              <a:gd name="connsiteY0" fmla="*/ 150725 h 155749"/>
              <a:gd name="connsiteX1" fmla="*/ 286378 w 1200778"/>
              <a:gd name="connsiteY1" fmla="*/ 155749 h 155749"/>
              <a:gd name="connsiteX2" fmla="*/ 0 w 1200778"/>
              <a:gd name="connsiteY2" fmla="*/ 0 h 155749"/>
            </a:gdLst>
            <a:ahLst/>
            <a:cxnLst>
              <a:cxn ang="0">
                <a:pos x="connsiteX0" y="connsiteY0"/>
              </a:cxn>
              <a:cxn ang="0">
                <a:pos x="connsiteX1" y="connsiteY1"/>
              </a:cxn>
              <a:cxn ang="0">
                <a:pos x="connsiteX2" y="connsiteY2"/>
              </a:cxn>
            </a:cxnLst>
            <a:rect l="l" t="t" r="r" b="b"/>
            <a:pathLst>
              <a:path w="1200778" h="155749">
                <a:moveTo>
                  <a:pt x="1200778" y="150725"/>
                </a:moveTo>
                <a:lnTo>
                  <a:pt x="286378" y="155749"/>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2201049" name="Line 55"/>
          <xdr:cNvSpPr>
            <a:spLocks noChangeShapeType="1"/>
          </xdr:cNvSpPr>
        </xdr:nvSpPr>
        <xdr:spPr bwMode="auto">
          <a:xfrm flipH="1">
            <a:off x="11192279" y="5281010"/>
            <a:ext cx="591644" cy="470012"/>
          </a:xfrm>
          <a:prstGeom prst="line">
            <a:avLst/>
          </a:prstGeom>
          <a:noFill/>
          <a:ln w="6350">
            <a:solidFill>
              <a:srgbClr val="00B0F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2" name="Text Box 60"/>
          <xdr:cNvSpPr txBox="1">
            <a:spLocks noChangeArrowheads="1"/>
          </xdr:cNvSpPr>
        </xdr:nvSpPr>
        <xdr:spPr bwMode="auto">
          <a:xfrm>
            <a:off x="11572875" y="5135194"/>
            <a:ext cx="619125" cy="123903"/>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rgbClr val="00B0F0"/>
                </a:solidFill>
                <a:latin typeface="Arial" charset="0"/>
                <a:ea typeface="+mn-ea"/>
                <a:cs typeface="+mn-cs"/>
              </a:rPr>
              <a:t>min 150</a:t>
            </a:r>
            <a:endParaRPr lang="de-CH" sz="1050" b="1" kern="1200">
              <a:solidFill>
                <a:srgbClr val="00B0F0"/>
              </a:solidFill>
              <a:latin typeface="Arial" charset="0"/>
              <a:ea typeface="+mn-ea"/>
              <a:cs typeface="+mn-cs"/>
            </a:endParaRPr>
          </a:p>
        </xdr:txBody>
      </xdr:sp>
      <xdr:sp macro="" textlink="">
        <xdr:nvSpPr>
          <xdr:cNvPr id="2201051" name="Line 55"/>
          <xdr:cNvSpPr>
            <a:spLocks noChangeShapeType="1"/>
          </xdr:cNvSpPr>
        </xdr:nvSpPr>
        <xdr:spPr bwMode="auto">
          <a:xfrm>
            <a:off x="10305907" y="6200665"/>
            <a:ext cx="624051" cy="897759"/>
          </a:xfrm>
          <a:prstGeom prst="line">
            <a:avLst/>
          </a:prstGeom>
          <a:noFill/>
          <a:ln w="6350">
            <a:solidFill>
              <a:srgbClr val="00B0F0"/>
            </a:solidFill>
            <a:round/>
            <a:headEnd/>
            <a:tailEnd type="triangle" w="med" len="med"/>
          </a:ln>
          <a:extLst>
            <a:ext uri="{909E8E84-426E-40DD-AFC4-6F175D3DCCD1}">
              <a14:hiddenFill xmlns:a14="http://schemas.microsoft.com/office/drawing/2010/main">
                <a:noFill/>
              </a14:hiddenFill>
            </a:ext>
          </a:extLst>
        </xdr:spPr>
      </xdr:sp>
      <xdr:sp macro="" textlink="">
        <xdr:nvSpPr>
          <xdr:cNvPr id="95" name="Text Box 60"/>
          <xdr:cNvSpPr txBox="1">
            <a:spLocks noChangeArrowheads="1"/>
          </xdr:cNvSpPr>
        </xdr:nvSpPr>
        <xdr:spPr bwMode="auto">
          <a:xfrm>
            <a:off x="10153650" y="6402818"/>
            <a:ext cx="762000" cy="152496"/>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solidFill>
                  <a:srgbClr val="00B0F0"/>
                </a:solidFill>
                <a:latin typeface="Arial" charset="0"/>
              </a:rPr>
              <a:t>R min</a:t>
            </a:r>
            <a:r>
              <a:rPr lang="fr-CH" sz="1050" b="1" baseline="0">
                <a:solidFill>
                  <a:srgbClr val="00B0F0"/>
                </a:solidFill>
                <a:latin typeface="Arial" charset="0"/>
              </a:rPr>
              <a:t> =</a:t>
            </a:r>
            <a:r>
              <a:rPr lang="fr-CH" sz="1050" b="1">
                <a:solidFill>
                  <a:srgbClr val="00B0F0"/>
                </a:solidFill>
                <a:latin typeface="Arial" charset="0"/>
              </a:rPr>
              <a:t> 150</a:t>
            </a:r>
            <a:endParaRPr lang="de-CH" sz="1050" b="1">
              <a:solidFill>
                <a:srgbClr val="00B0F0"/>
              </a:solidFill>
              <a:latin typeface="Arial" charset="0"/>
            </a:endParaRPr>
          </a:p>
        </xdr:txBody>
      </xdr:sp>
      <xdr:sp macro="" textlink="">
        <xdr:nvSpPr>
          <xdr:cNvPr id="98" name="Rechteck 230"/>
          <xdr:cNvSpPr>
            <a:spLocks noChangeArrowheads="1"/>
          </xdr:cNvSpPr>
        </xdr:nvSpPr>
        <xdr:spPr bwMode="auto">
          <a:xfrm>
            <a:off x="7686675" y="3200400"/>
            <a:ext cx="1695450" cy="781542"/>
          </a:xfrm>
          <a:prstGeom prst="rect">
            <a:avLst/>
          </a:prstGeom>
          <a:solidFill>
            <a:schemeClr val="accent5">
              <a:lumMod val="40000"/>
              <a:lumOff val="60000"/>
            </a:schemeClr>
          </a:solidFill>
          <a:ln w="12700">
            <a:solidFill>
              <a:schemeClr val="bg1"/>
            </a:solidFill>
            <a:miter lim="800000"/>
            <a:headEnd/>
            <a:tailEnd/>
          </a:ln>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kern="1200">
                <a:solidFill>
                  <a:schemeClr val="tx1"/>
                </a:solidFill>
                <a:latin typeface="Arial" pitchFamily="34" charset="0"/>
                <a:ea typeface="+mn-ea"/>
                <a:cs typeface="Arial" pitchFamily="34" charset="0"/>
              </a:rPr>
              <a:t>Kopffangstellen vermeiden</a:t>
            </a:r>
            <a:r>
              <a:rPr lang="fr-CH" sz="1050" b="0" kern="1200">
                <a:solidFill>
                  <a:schemeClr val="tx1"/>
                </a:solidFill>
                <a:latin typeface="Arial" pitchFamily="34" charset="0"/>
                <a:ea typeface="+mn-ea"/>
                <a:cs typeface="Arial" pitchFamily="34" charset="0"/>
              </a:rPr>
              <a:t>!</a:t>
            </a:r>
            <a:endParaRPr lang="de-CH" sz="1050">
              <a:latin typeface="Arial" pitchFamily="34" charset="0"/>
              <a:cs typeface="Arial" pitchFamily="34" charset="0"/>
            </a:endParaRPr>
          </a:p>
          <a:p>
            <a:pPr algn="ctr"/>
            <a:r>
              <a:rPr lang="fr-CH" sz="1050" b="1" kern="1200">
                <a:solidFill>
                  <a:schemeClr val="tx1"/>
                </a:solidFill>
                <a:latin typeface="Arial" pitchFamily="34" charset="0"/>
                <a:ea typeface="+mn-ea"/>
                <a:cs typeface="Arial" pitchFamily="34" charset="0"/>
              </a:rPr>
              <a:t>&lt;</a:t>
            </a:r>
            <a:r>
              <a:rPr lang="fr-CH" sz="1050" b="1" kern="1200" baseline="0">
                <a:solidFill>
                  <a:schemeClr val="tx1"/>
                </a:solidFill>
                <a:latin typeface="Arial" pitchFamily="34" charset="0"/>
                <a:ea typeface="+mn-ea"/>
                <a:cs typeface="Arial" pitchFamily="34" charset="0"/>
              </a:rPr>
              <a:t> </a:t>
            </a:r>
            <a:r>
              <a:rPr lang="fr-CH" sz="1050" b="1" kern="1200">
                <a:solidFill>
                  <a:schemeClr val="tx1"/>
                </a:solidFill>
                <a:latin typeface="Arial" pitchFamily="34" charset="0"/>
                <a:ea typeface="+mn-ea"/>
                <a:cs typeface="Arial" pitchFamily="34" charset="0"/>
              </a:rPr>
              <a:t>8,9 x 15,7 cm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 &lt;</a:t>
            </a:r>
            <a:r>
              <a:rPr lang="fr-CH" sz="1050" b="1" kern="1200" baseline="0">
                <a:solidFill>
                  <a:schemeClr val="tx1"/>
                </a:solidFill>
                <a:latin typeface="Arial" pitchFamily="34" charset="0"/>
                <a:ea typeface="+mn-ea"/>
                <a:cs typeface="Arial" pitchFamily="34" charset="0"/>
              </a:rPr>
              <a:t> </a:t>
            </a:r>
            <a:r>
              <a:rPr lang="fr-CH" sz="1050" b="1" kern="1200" baseline="0">
                <a:solidFill>
                  <a:schemeClr val="tx1"/>
                </a:solidFill>
                <a:latin typeface="Arial"/>
                <a:ea typeface="+mn-ea"/>
                <a:cs typeface="Arial"/>
              </a:rPr>
              <a:t>Ø 13 cm</a:t>
            </a:r>
            <a:r>
              <a:rPr lang="fr-CH" sz="1050" b="1" kern="1200">
                <a:solidFill>
                  <a:schemeClr val="tx1"/>
                </a:solidFill>
                <a:latin typeface="Arial" pitchFamily="34" charset="0"/>
                <a:ea typeface="+mn-ea"/>
                <a:cs typeface="Arial" pitchFamily="34" charset="0"/>
              </a:rPr>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oder  &gt; </a:t>
            </a:r>
            <a:r>
              <a:rPr lang="fr-CH" sz="1050" b="1" kern="1200">
                <a:solidFill>
                  <a:schemeClr val="tx1"/>
                </a:solidFill>
                <a:latin typeface="Arial"/>
                <a:ea typeface="+mn-ea"/>
                <a:cs typeface="Arial"/>
              </a:rPr>
              <a:t>Ø</a:t>
            </a:r>
            <a:r>
              <a:rPr lang="fr-CH" sz="1050" b="1" kern="1200">
                <a:solidFill>
                  <a:schemeClr val="tx1"/>
                </a:solidFill>
                <a:latin typeface="Arial" pitchFamily="34" charset="0"/>
                <a:ea typeface="+mn-ea"/>
                <a:cs typeface="Arial" pitchFamily="34" charset="0"/>
              </a:rPr>
              <a:t> 23 cm</a:t>
            </a:r>
            <a:endParaRPr lang="de-CH" sz="1050">
              <a:latin typeface="Arial" pitchFamily="34" charset="0"/>
              <a:cs typeface="Arial" pitchFamily="34" charset="0"/>
            </a:endParaRPr>
          </a:p>
        </xdr:txBody>
      </xdr:sp>
      <xdr:sp macro="" textlink="">
        <xdr:nvSpPr>
          <xdr:cNvPr id="99" name="Text Box 59"/>
          <xdr:cNvSpPr txBox="1">
            <a:spLocks noChangeArrowheads="1"/>
          </xdr:cNvSpPr>
        </xdr:nvSpPr>
        <xdr:spPr bwMode="auto">
          <a:xfrm>
            <a:off x="7305675" y="4963636"/>
            <a:ext cx="809625" cy="324054"/>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2</a:t>
            </a:r>
            <a:r>
              <a:rPr lang="fr-CH" sz="1050" b="1" kern="1200">
                <a:solidFill>
                  <a:schemeClr val="tx1"/>
                </a:solidFill>
                <a:latin typeface="Arial" pitchFamily="34" charset="0"/>
                <a:ea typeface="+mn-ea"/>
                <a:cs typeface="Arial" pitchFamily="34" charset="0"/>
              </a:rPr>
              <a:t>= ?</a:t>
            </a:r>
          </a:p>
        </xdr:txBody>
      </xdr:sp>
      <xdr:sp macro="" textlink="">
        <xdr:nvSpPr>
          <xdr:cNvPr id="100" name="Textfeld 60"/>
          <xdr:cNvSpPr txBox="1">
            <a:spLocks noChangeArrowheads="1"/>
          </xdr:cNvSpPr>
        </xdr:nvSpPr>
        <xdr:spPr bwMode="auto">
          <a:xfrm>
            <a:off x="11525250" y="6745934"/>
            <a:ext cx="895350" cy="247806"/>
          </a:xfrm>
          <a:prstGeom prst="rect">
            <a:avLst/>
          </a:prstGeom>
          <a:noFill/>
          <a:ln w="9525">
            <a:noFill/>
            <a:miter lim="800000"/>
            <a:headEnd/>
            <a:tailEnd/>
          </a:ln>
        </xdr:spPr>
        <xdr:txBody>
          <a:bodyPr wrap="square">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fr-CH" sz="700" kern="1200">
                <a:solidFill>
                  <a:schemeClr val="tx1"/>
                </a:solidFill>
                <a:latin typeface="Arial" charset="0"/>
                <a:ea typeface="+mn-ea"/>
                <a:cs typeface="Arial" charset="0"/>
              </a:rPr>
              <a:t>Aufprallfläche ohne Hindernisse</a:t>
            </a:r>
            <a:endParaRPr lang="de-CH" sz="700" kern="1200">
              <a:solidFill>
                <a:schemeClr val="tx1"/>
              </a:solidFill>
              <a:latin typeface="Arial" charset="0"/>
              <a:ea typeface="+mn-ea"/>
              <a:cs typeface="Arial"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0</xdr:row>
      <xdr:rowOff>0</xdr:rowOff>
    </xdr:from>
    <xdr:to>
      <xdr:col>6</xdr:col>
      <xdr:colOff>0</xdr:colOff>
      <xdr:row>0</xdr:row>
      <xdr:rowOff>542925</xdr:rowOff>
    </xdr:to>
    <xdr:pic>
      <xdr:nvPicPr>
        <xdr:cNvPr id="2181980" name="Picture 24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0"/>
          <a:ext cx="12858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40</xdr:row>
      <xdr:rowOff>152400</xdr:rowOff>
    </xdr:from>
    <xdr:to>
      <xdr:col>1</xdr:col>
      <xdr:colOff>952500</xdr:colOff>
      <xdr:row>42</xdr:row>
      <xdr:rowOff>135876</xdr:rowOff>
    </xdr:to>
    <xdr:sp macro="" textlink="">
      <xdr:nvSpPr>
        <xdr:cNvPr id="49" name="Abgerundetes Rechteck 48">
          <a:hlinkClick xmlns:r="http://schemas.openxmlformats.org/officeDocument/2006/relationships" r:id="rId2"/>
        </xdr:cNvPr>
        <xdr:cNvSpPr/>
      </xdr:nvSpPr>
      <xdr:spPr>
        <a:xfrm>
          <a:off x="171450" y="9077325"/>
          <a:ext cx="1162050" cy="307326"/>
        </a:xfrm>
        <a:prstGeom prst="roundRect">
          <a:avLst/>
        </a:prstGeom>
        <a:gradFill flip="none" rotWithShape="1">
          <a:gsLst>
            <a:gs pos="0">
              <a:schemeClr val="accent3">
                <a:lumMod val="75000"/>
                <a:shade val="30000"/>
                <a:satMod val="115000"/>
              </a:schemeClr>
            </a:gs>
            <a:gs pos="50000">
              <a:schemeClr val="accent3">
                <a:lumMod val="75000"/>
                <a:shade val="67500"/>
                <a:satMod val="115000"/>
              </a:schemeClr>
            </a:gs>
            <a:gs pos="100000">
              <a:schemeClr val="accent3">
                <a:lumMod val="75000"/>
                <a:shade val="100000"/>
                <a:satMod val="115000"/>
              </a:schemeClr>
            </a:gs>
          </a:gsLst>
          <a:lin ang="16200000" scaled="1"/>
          <a:tileRect/>
        </a:gradFill>
        <a:ln w="9525">
          <a:solidFill>
            <a:schemeClr val="bg1">
              <a:lumMod val="95000"/>
            </a:schemeClr>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a:solidFill>
                <a:schemeClr val="bg1"/>
              </a:solidFill>
              <a:latin typeface="Arial" pitchFamily="34" charset="0"/>
              <a:cs typeface="Arial" pitchFamily="34" charset="0"/>
            </a:rPr>
            <a:t>Übersicht</a:t>
          </a:r>
        </a:p>
      </xdr:txBody>
    </xdr:sp>
    <xdr:clientData/>
  </xdr:twoCellAnchor>
  <xdr:twoCellAnchor>
    <xdr:from>
      <xdr:col>1</xdr:col>
      <xdr:colOff>1085850</xdr:colOff>
      <xdr:row>40</xdr:row>
      <xdr:rowOff>152400</xdr:rowOff>
    </xdr:from>
    <xdr:to>
      <xdr:col>1</xdr:col>
      <xdr:colOff>2247900</xdr:colOff>
      <xdr:row>42</xdr:row>
      <xdr:rowOff>135876</xdr:rowOff>
    </xdr:to>
    <xdr:sp macro="" textlink="">
      <xdr:nvSpPr>
        <xdr:cNvPr id="50" name="Abgerundetes Rechteck 49">
          <a:hlinkClick xmlns:r="http://schemas.openxmlformats.org/officeDocument/2006/relationships" r:id="rId3"/>
        </xdr:cNvPr>
        <xdr:cNvSpPr/>
      </xdr:nvSpPr>
      <xdr:spPr>
        <a:xfrm>
          <a:off x="1466850" y="9077325"/>
          <a:ext cx="1162050" cy="307326"/>
        </a:xfrm>
        <a:prstGeom prst="roundRect">
          <a:avLst/>
        </a:prstGeom>
        <a:gradFill flip="none" rotWithShape="1">
          <a:gsLst>
            <a:gs pos="0">
              <a:schemeClr val="accent5">
                <a:lumMod val="75000"/>
                <a:shade val="30000"/>
                <a:satMod val="115000"/>
              </a:schemeClr>
            </a:gs>
            <a:gs pos="50000">
              <a:schemeClr val="accent5">
                <a:lumMod val="75000"/>
                <a:shade val="67500"/>
                <a:satMod val="115000"/>
              </a:schemeClr>
            </a:gs>
            <a:gs pos="100000">
              <a:schemeClr val="accent5">
                <a:lumMod val="75000"/>
                <a:shade val="100000"/>
                <a:satMod val="115000"/>
              </a:schemeClr>
            </a:gs>
          </a:gsLst>
          <a:lin ang="16200000" scaled="1"/>
          <a:tileRect/>
        </a:gradFill>
        <a:ln w="9525">
          <a:solidFill>
            <a:schemeClr val="bg1"/>
          </a:solidFill>
        </a:ln>
        <a:effectLst>
          <a:outerShdw blurRad="50800" dist="38100" dir="2700000" algn="tl" rotWithShape="0">
            <a:prstClr val="black">
              <a:alpha val="40000"/>
            </a:prstClr>
          </a:outerShdw>
        </a:effectLst>
        <a:scene3d>
          <a:camera prst="orthographicFront"/>
          <a:lightRig rig="threePt" dir="t"/>
        </a:scene3d>
        <a:sp3d contourW="12700">
          <a:bevelT w="38100" h="133350"/>
          <a:contourClr>
            <a:schemeClr val="accent3">
              <a:lumMod val="75000"/>
            </a:schemeClr>
          </a:contourClr>
        </a:sp3d>
      </xdr:spPr>
      <xdr:style>
        <a:lnRef idx="2">
          <a:schemeClr val="accent3">
            <a:shade val="50000"/>
          </a:schemeClr>
        </a:lnRef>
        <a:fillRef idx="1">
          <a:schemeClr val="accent3"/>
        </a:fillRef>
        <a:effectRef idx="0">
          <a:schemeClr val="accent3"/>
        </a:effectRef>
        <a:fontRef idx="minor">
          <a:schemeClr val="lt1"/>
        </a:fontRef>
      </xdr:style>
      <xdr:txBody>
        <a:bodyPr wrap="square" lIns="36000" rIns="36000"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CH" sz="1200" b="1" kern="1200">
              <a:solidFill>
                <a:schemeClr val="bg1"/>
              </a:solidFill>
              <a:latin typeface="Arial" pitchFamily="34" charset="0"/>
              <a:ea typeface="+mn-ea"/>
              <a:cs typeface="Arial" pitchFamily="34" charset="0"/>
            </a:rPr>
            <a:t>Inhalt</a:t>
          </a:r>
        </a:p>
      </xdr:txBody>
    </xdr:sp>
    <xdr:clientData/>
  </xdr:twoCellAnchor>
  <xdr:twoCellAnchor>
    <xdr:from>
      <xdr:col>0</xdr:col>
      <xdr:colOff>142875</xdr:colOff>
      <xdr:row>4</xdr:row>
      <xdr:rowOff>114300</xdr:rowOff>
    </xdr:from>
    <xdr:to>
      <xdr:col>5</xdr:col>
      <xdr:colOff>428625</xdr:colOff>
      <xdr:row>28</xdr:row>
      <xdr:rowOff>19050</xdr:rowOff>
    </xdr:to>
    <xdr:grpSp>
      <xdr:nvGrpSpPr>
        <xdr:cNvPr id="2181983" name="Groupe 3"/>
        <xdr:cNvGrpSpPr>
          <a:grpSpLocks/>
        </xdr:cNvGrpSpPr>
      </xdr:nvGrpSpPr>
      <xdr:grpSpPr bwMode="auto">
        <a:xfrm>
          <a:off x="142875" y="1981200"/>
          <a:ext cx="5562600" cy="3790950"/>
          <a:chOff x="142875" y="1981200"/>
          <a:chExt cx="5562600" cy="3787370"/>
        </a:xfrm>
      </xdr:grpSpPr>
      <xdr:sp macro="" textlink="">
        <xdr:nvSpPr>
          <xdr:cNvPr id="2181984" name="Rectangle 3" descr="50%"/>
          <xdr:cNvSpPr>
            <a:spLocks noChangeArrowheads="1"/>
          </xdr:cNvSpPr>
        </xdr:nvSpPr>
        <xdr:spPr bwMode="auto">
          <a:xfrm>
            <a:off x="142875" y="2884605"/>
            <a:ext cx="5562600" cy="2883965"/>
          </a:xfrm>
          <a:prstGeom prst="rect">
            <a:avLst/>
          </a:prstGeom>
          <a:solidFill>
            <a:srgbClr val="92D050"/>
          </a:solidFill>
          <a:ln w="9525">
            <a:solidFill>
              <a:srgbClr val="000000"/>
            </a:solidFill>
            <a:miter lim="800000"/>
            <a:headEnd/>
            <a:tailEnd/>
          </a:ln>
        </xdr:spPr>
      </xdr:sp>
      <xdr:sp macro="" textlink="">
        <xdr:nvSpPr>
          <xdr:cNvPr id="2181985" name="Freeform 6"/>
          <xdr:cNvSpPr>
            <a:spLocks/>
          </xdr:cNvSpPr>
        </xdr:nvSpPr>
        <xdr:spPr bwMode="auto">
          <a:xfrm>
            <a:off x="404205" y="2996604"/>
            <a:ext cx="4675944" cy="2230640"/>
          </a:xfrm>
          <a:custGeom>
            <a:avLst/>
            <a:gdLst>
              <a:gd name="T0" fmla="*/ 2147483647 w 4677"/>
              <a:gd name="T1" fmla="*/ 2147483647 h 2223"/>
              <a:gd name="T2" fmla="*/ 0 w 4677"/>
              <a:gd name="T3" fmla="*/ 2147483647 h 2223"/>
              <a:gd name="T4" fmla="*/ 2147483647 w 4677"/>
              <a:gd name="T5" fmla="*/ 0 h 2223"/>
              <a:gd name="T6" fmla="*/ 2147483647 w 4677"/>
              <a:gd name="T7" fmla="*/ 2147483647 h 2223"/>
              <a:gd name="T8" fmla="*/ 2147483647 w 4677"/>
              <a:gd name="T9" fmla="*/ 2147483647 h 2223"/>
              <a:gd name="T10" fmla="*/ 0 60000 65536"/>
              <a:gd name="T11" fmla="*/ 0 60000 65536"/>
              <a:gd name="T12" fmla="*/ 0 60000 65536"/>
              <a:gd name="T13" fmla="*/ 0 60000 65536"/>
              <a:gd name="T14" fmla="*/ 0 60000 65536"/>
              <a:gd name="T15" fmla="*/ 0 w 4677"/>
              <a:gd name="T16" fmla="*/ 0 h 2223"/>
              <a:gd name="T17" fmla="*/ 4677 w 4677"/>
              <a:gd name="T18" fmla="*/ 2223 h 2223"/>
            </a:gdLst>
            <a:ahLst/>
            <a:cxnLst>
              <a:cxn ang="T10">
                <a:pos x="T0" y="T1"/>
              </a:cxn>
              <a:cxn ang="T11">
                <a:pos x="T2" y="T3"/>
              </a:cxn>
              <a:cxn ang="T12">
                <a:pos x="T4" y="T5"/>
              </a:cxn>
              <a:cxn ang="T13">
                <a:pos x="T6" y="T7"/>
              </a:cxn>
              <a:cxn ang="T14">
                <a:pos x="T8" y="T9"/>
              </a:cxn>
            </a:cxnLst>
            <a:rect l="T15" t="T16" r="T17" b="T18"/>
            <a:pathLst>
              <a:path w="4677" h="2223">
                <a:moveTo>
                  <a:pt x="2340" y="2223"/>
                </a:moveTo>
                <a:lnTo>
                  <a:pt x="0" y="909"/>
                </a:lnTo>
                <a:lnTo>
                  <a:pt x="2313" y="0"/>
                </a:lnTo>
                <a:lnTo>
                  <a:pt x="4677" y="948"/>
                </a:lnTo>
                <a:lnTo>
                  <a:pt x="2340" y="2223"/>
                </a:lnTo>
                <a:close/>
              </a:path>
            </a:pathLst>
          </a:custGeom>
          <a:solidFill>
            <a:srgbClr val="FFCC99"/>
          </a:solidFill>
          <a:ln w="9525">
            <a:solidFill>
              <a:srgbClr val="000000"/>
            </a:solidFill>
            <a:round/>
            <a:headEnd/>
            <a:tailEnd/>
          </a:ln>
        </xdr:spPr>
      </xdr:sp>
      <xdr:grpSp>
        <xdr:nvGrpSpPr>
          <xdr:cNvPr id="2181986" name="Groupe 98"/>
          <xdr:cNvGrpSpPr>
            <a:grpSpLocks/>
          </xdr:cNvGrpSpPr>
        </xdr:nvGrpSpPr>
        <xdr:grpSpPr bwMode="auto">
          <a:xfrm>
            <a:off x="190500" y="3028950"/>
            <a:ext cx="5008774" cy="2294450"/>
            <a:chOff x="8686800" y="3733800"/>
            <a:chExt cx="5008774" cy="2294450"/>
          </a:xfrm>
        </xdr:grpSpPr>
        <xdr:sp macro="" textlink="">
          <xdr:nvSpPr>
            <xdr:cNvPr id="2182022" name="Forme libre 99"/>
            <xdr:cNvSpPr>
              <a:spLocks/>
            </xdr:cNvSpPr>
          </xdr:nvSpPr>
          <xdr:spPr bwMode="auto">
            <a:xfrm>
              <a:off x="8686800" y="3733800"/>
              <a:ext cx="5008774" cy="2294450"/>
            </a:xfrm>
            <a:custGeom>
              <a:avLst/>
              <a:gdLst>
                <a:gd name="T0" fmla="*/ 4994842 w 5001884"/>
                <a:gd name="T1" fmla="*/ 825744 h 2262831"/>
                <a:gd name="T2" fmla="*/ 3273803 w 5001884"/>
                <a:gd name="T3" fmla="*/ 51307 h 2262831"/>
                <a:gd name="T4" fmla="*/ 2355103 w 5001884"/>
                <a:gd name="T5" fmla="*/ 125018 h 2262831"/>
                <a:gd name="T6" fmla="*/ 586124 w 5001884"/>
                <a:gd name="T7" fmla="*/ 953148 h 2262831"/>
                <a:gd name="T8" fmla="*/ 164588 w 5001884"/>
                <a:gd name="T9" fmla="*/ 1686196 h 2262831"/>
                <a:gd name="T10" fmla="*/ 1789385 w 5001884"/>
                <a:gd name="T11" fmla="*/ 2874401 h 2262831"/>
                <a:gd name="T12" fmla="*/ 2768016 w 5001884"/>
                <a:gd name="T13" fmla="*/ 2721518 h 2262831"/>
                <a:gd name="T14" fmla="*/ 4819653 w 5001884"/>
                <a:gd name="T15" fmla="*/ 1312877 h 2262831"/>
                <a:gd name="T16" fmla="*/ 4994842 w 5001884"/>
                <a:gd name="T17" fmla="*/ 825744 h 226283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001884" h="2262831">
                  <a:moveTo>
                    <a:pt x="4865899" y="634370"/>
                  </a:moveTo>
                  <a:cubicBezTo>
                    <a:pt x="4307029" y="461102"/>
                    <a:pt x="3617889" y="129137"/>
                    <a:pt x="3189290" y="39416"/>
                  </a:cubicBezTo>
                  <a:cubicBezTo>
                    <a:pt x="2760691" y="-50305"/>
                    <a:pt x="2719756" y="32542"/>
                    <a:pt x="2294306" y="96042"/>
                  </a:cubicBezTo>
                  <a:cubicBezTo>
                    <a:pt x="1935471" y="189122"/>
                    <a:pt x="891779" y="620378"/>
                    <a:pt x="570992" y="732245"/>
                  </a:cubicBezTo>
                  <a:cubicBezTo>
                    <a:pt x="165456" y="922094"/>
                    <a:pt x="-230185" y="1031879"/>
                    <a:pt x="160340" y="1295404"/>
                  </a:cubicBezTo>
                  <a:cubicBezTo>
                    <a:pt x="821124" y="1674829"/>
                    <a:pt x="1405813" y="2035468"/>
                    <a:pt x="1743193" y="2208230"/>
                  </a:cubicBezTo>
                  <a:cubicBezTo>
                    <a:pt x="2210286" y="2317254"/>
                    <a:pt x="2393807" y="2255303"/>
                    <a:pt x="2696559" y="2090780"/>
                  </a:cubicBezTo>
                  <a:cubicBezTo>
                    <a:pt x="3096452" y="1892880"/>
                    <a:pt x="4618748" y="1061820"/>
                    <a:pt x="4695235" y="1008605"/>
                  </a:cubicBezTo>
                  <a:cubicBezTo>
                    <a:pt x="4818011" y="900154"/>
                    <a:pt x="5205012" y="810046"/>
                    <a:pt x="4865899" y="634370"/>
                  </a:cubicBezTo>
                  <a:close/>
                </a:path>
              </a:pathLst>
            </a:custGeom>
            <a:noFill/>
            <a:ln w="9525">
              <a:solidFill>
                <a:srgbClr val="0070C0"/>
              </a:solidFill>
              <a:prstDash val="sysDash"/>
              <a:miter lim="800000"/>
              <a:headEnd/>
              <a:tailEnd type="arrow" w="med" len="med"/>
            </a:ln>
            <a:extLst>
              <a:ext uri="{909E8E84-426E-40DD-AFC4-6F175D3DCCD1}">
                <a14:hiddenFill xmlns:a14="http://schemas.microsoft.com/office/drawing/2010/main">
                  <a:solidFill>
                    <a:srgbClr val="FFFFFF"/>
                  </a:solidFill>
                </a14:hiddenFill>
              </a:ext>
            </a:extLst>
          </xdr:spPr>
        </xdr:sp>
        <xdr:sp macro="" textlink="">
          <xdr:nvSpPr>
            <xdr:cNvPr id="2182023" name="Line 55"/>
            <xdr:cNvSpPr>
              <a:spLocks noChangeShapeType="1"/>
            </xdr:cNvSpPr>
          </xdr:nvSpPr>
          <xdr:spPr bwMode="auto">
            <a:xfrm flipH="1">
              <a:off x="11057343" y="5025328"/>
              <a:ext cx="19050" cy="952500"/>
            </a:xfrm>
            <a:prstGeom prst="line">
              <a:avLst/>
            </a:prstGeom>
            <a:noFill/>
            <a:ln w="6350">
              <a:solidFill>
                <a:srgbClr val="00B0F0"/>
              </a:solidFill>
              <a:round/>
              <a:headEnd/>
              <a:tailEnd type="triangle" w="med" len="med"/>
            </a:ln>
            <a:extLst>
              <a:ext uri="{909E8E84-426E-40DD-AFC4-6F175D3DCCD1}">
                <a14:hiddenFill xmlns:a14="http://schemas.microsoft.com/office/drawing/2010/main">
                  <a:noFill/>
                </a14:hiddenFill>
              </a:ext>
            </a:extLst>
          </xdr:spPr>
        </xdr:sp>
        <xdr:sp macro="" textlink="">
          <xdr:nvSpPr>
            <xdr:cNvPr id="102" name="Text Box 60"/>
            <xdr:cNvSpPr txBox="1">
              <a:spLocks noChangeArrowheads="1"/>
            </xdr:cNvSpPr>
          </xdr:nvSpPr>
          <xdr:spPr bwMode="auto">
            <a:xfrm>
              <a:off x="10677525" y="5341016"/>
              <a:ext cx="752475" cy="133224"/>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solidFill>
                    <a:srgbClr val="00B0F0"/>
                  </a:solidFill>
                  <a:latin typeface="Arial" charset="0"/>
                </a:rPr>
                <a:t>R min = 150</a:t>
              </a:r>
              <a:endParaRPr lang="de-CH" sz="1050" b="1">
                <a:solidFill>
                  <a:srgbClr val="00B0F0"/>
                </a:solidFill>
                <a:latin typeface="Arial" charset="0"/>
              </a:endParaRPr>
            </a:p>
          </xdr:txBody>
        </xdr:sp>
      </xdr:grpSp>
      <xdr:sp macro="" textlink="">
        <xdr:nvSpPr>
          <xdr:cNvPr id="2181987" name="Text Box 1"/>
          <xdr:cNvSpPr txBox="1">
            <a:spLocks noChangeArrowheads="1"/>
          </xdr:cNvSpPr>
        </xdr:nvSpPr>
        <xdr:spPr bwMode="auto">
          <a:xfrm>
            <a:off x="2828925" y="3362325"/>
            <a:ext cx="476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81988" name="Line 7"/>
          <xdr:cNvSpPr>
            <a:spLocks noChangeShapeType="1"/>
          </xdr:cNvSpPr>
        </xdr:nvSpPr>
        <xdr:spPr bwMode="auto">
          <a:xfrm>
            <a:off x="2933508" y="2604608"/>
            <a:ext cx="793324" cy="36399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1989" name="Line 8"/>
          <xdr:cNvSpPr>
            <a:spLocks noChangeShapeType="1"/>
          </xdr:cNvSpPr>
        </xdr:nvSpPr>
        <xdr:spPr bwMode="auto">
          <a:xfrm flipH="1">
            <a:off x="3726832" y="2949938"/>
            <a:ext cx="9333" cy="1465316"/>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1990" name="Line 9"/>
          <xdr:cNvSpPr>
            <a:spLocks noChangeShapeType="1"/>
          </xdr:cNvSpPr>
        </xdr:nvSpPr>
        <xdr:spPr bwMode="auto">
          <a:xfrm>
            <a:off x="3054840" y="4079257"/>
            <a:ext cx="699992" cy="36399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1991" name="Line 11"/>
          <xdr:cNvSpPr>
            <a:spLocks noChangeShapeType="1"/>
          </xdr:cNvSpPr>
        </xdr:nvSpPr>
        <xdr:spPr bwMode="auto">
          <a:xfrm flipH="1">
            <a:off x="2121518" y="4321921"/>
            <a:ext cx="373329" cy="15866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 name="Text Box 12"/>
          <xdr:cNvSpPr txBox="1">
            <a:spLocks noChangeArrowheads="1"/>
          </xdr:cNvSpPr>
        </xdr:nvSpPr>
        <xdr:spPr bwMode="auto">
          <a:xfrm>
            <a:off x="3543300" y="3560857"/>
            <a:ext cx="438150" cy="21886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h</a:t>
            </a:r>
            <a:r>
              <a:rPr lang="fr-CH" sz="1050" b="1" baseline="-25000">
                <a:latin typeface="Arial" charset="0"/>
              </a:rPr>
              <a:t>1 </a:t>
            </a:r>
            <a:r>
              <a:rPr lang="fr-CH" sz="1050" b="1">
                <a:latin typeface="Arial" charset="0"/>
              </a:rPr>
              <a:t>= ?</a:t>
            </a:r>
            <a:endParaRPr lang="de-CH" sz="1050" b="1">
              <a:latin typeface="Arial" charset="0"/>
            </a:endParaRPr>
          </a:p>
        </xdr:txBody>
      </xdr:sp>
      <xdr:sp macro="" textlink="">
        <xdr:nvSpPr>
          <xdr:cNvPr id="2181993" name="Line 14"/>
          <xdr:cNvSpPr>
            <a:spLocks noChangeShapeType="1"/>
          </xdr:cNvSpPr>
        </xdr:nvSpPr>
        <xdr:spPr bwMode="auto">
          <a:xfrm flipH="1">
            <a:off x="1281528" y="3864593"/>
            <a:ext cx="354662" cy="14933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1994" name="Line 15"/>
          <xdr:cNvSpPr>
            <a:spLocks noChangeShapeType="1"/>
          </xdr:cNvSpPr>
        </xdr:nvSpPr>
        <xdr:spPr bwMode="auto">
          <a:xfrm>
            <a:off x="1309528" y="4004591"/>
            <a:ext cx="858656" cy="447995"/>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pic>
        <xdr:nvPicPr>
          <xdr:cNvPr id="2181995" name="Picture 27" descr="D:\IMAGES\Pl_Jeu\Images introductives ou particulières\01_Cabane-hutte Roethlisberger.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0193" y="2035282"/>
            <a:ext cx="2146641" cy="2482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81996" name="Line 16"/>
          <xdr:cNvSpPr>
            <a:spLocks noChangeShapeType="1"/>
          </xdr:cNvSpPr>
        </xdr:nvSpPr>
        <xdr:spPr bwMode="auto">
          <a:xfrm>
            <a:off x="2522846" y="4321921"/>
            <a:ext cx="1250652" cy="6533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1997" name="Line 17"/>
          <xdr:cNvSpPr>
            <a:spLocks noChangeShapeType="1"/>
          </xdr:cNvSpPr>
        </xdr:nvSpPr>
        <xdr:spPr bwMode="auto">
          <a:xfrm>
            <a:off x="3549501" y="3836593"/>
            <a:ext cx="1241318" cy="55999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1998" name="Line 18"/>
          <xdr:cNvSpPr>
            <a:spLocks noChangeShapeType="1"/>
          </xdr:cNvSpPr>
        </xdr:nvSpPr>
        <xdr:spPr bwMode="auto">
          <a:xfrm flipV="1">
            <a:off x="3764165" y="4387253"/>
            <a:ext cx="1007988" cy="569326"/>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3" name="Text Box 19"/>
          <xdr:cNvSpPr txBox="1">
            <a:spLocks noChangeArrowheads="1"/>
          </xdr:cNvSpPr>
        </xdr:nvSpPr>
        <xdr:spPr bwMode="auto">
          <a:xfrm>
            <a:off x="1533525" y="4112785"/>
            <a:ext cx="400050" cy="199836"/>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1</a:t>
            </a:r>
            <a:r>
              <a:rPr lang="fr-CH" sz="1050" b="1">
                <a:latin typeface="Arial" charset="0"/>
              </a:rPr>
              <a:t>= ?</a:t>
            </a:r>
            <a:endParaRPr lang="de-CH" sz="1050" b="1">
              <a:latin typeface="Arial" charset="0"/>
            </a:endParaRPr>
          </a:p>
        </xdr:txBody>
      </xdr:sp>
      <xdr:sp macro="" textlink="">
        <xdr:nvSpPr>
          <xdr:cNvPr id="74" name="Text Box 20"/>
          <xdr:cNvSpPr txBox="1">
            <a:spLocks noChangeArrowheads="1"/>
          </xdr:cNvSpPr>
        </xdr:nvSpPr>
        <xdr:spPr bwMode="auto">
          <a:xfrm>
            <a:off x="4038600" y="4483909"/>
            <a:ext cx="409575" cy="218868"/>
          </a:xfrm>
          <a:prstGeom prst="rect">
            <a:avLst/>
          </a:prstGeom>
          <a:solidFill>
            <a:schemeClr val="accent2">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r>
              <a:rPr lang="fr-CH" sz="1050" b="1" baseline="-25000">
                <a:latin typeface="Arial" charset="0"/>
              </a:rPr>
              <a:t>2</a:t>
            </a:r>
            <a:r>
              <a:rPr lang="fr-CH" sz="1050" b="1">
                <a:latin typeface="Arial" charset="0"/>
              </a:rPr>
              <a:t>= ?</a:t>
            </a:r>
            <a:endParaRPr lang="de-CH" sz="1050" b="1">
              <a:latin typeface="Arial" charset="0"/>
            </a:endParaRPr>
          </a:p>
        </xdr:txBody>
      </xdr:sp>
      <xdr:sp macro="" textlink="">
        <xdr:nvSpPr>
          <xdr:cNvPr id="2182001" name="Line 21"/>
          <xdr:cNvSpPr>
            <a:spLocks noChangeShapeType="1"/>
          </xdr:cNvSpPr>
        </xdr:nvSpPr>
        <xdr:spPr bwMode="auto">
          <a:xfrm>
            <a:off x="189541" y="3995258"/>
            <a:ext cx="2295972" cy="1371983"/>
          </a:xfrm>
          <a:prstGeom prst="line">
            <a:avLst/>
          </a:prstGeom>
          <a:noFill/>
          <a:ln w="63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182002" name="Line 22"/>
          <xdr:cNvSpPr>
            <a:spLocks noChangeShapeType="1"/>
          </xdr:cNvSpPr>
        </xdr:nvSpPr>
        <xdr:spPr bwMode="auto">
          <a:xfrm>
            <a:off x="2690844" y="5199244"/>
            <a:ext cx="662659" cy="354662"/>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2003" name="Line 23"/>
          <xdr:cNvSpPr>
            <a:spLocks noChangeShapeType="1"/>
          </xdr:cNvSpPr>
        </xdr:nvSpPr>
        <xdr:spPr bwMode="auto">
          <a:xfrm>
            <a:off x="5070816" y="3948592"/>
            <a:ext cx="578660" cy="22399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2004" name="Line 24"/>
          <xdr:cNvSpPr>
            <a:spLocks noChangeShapeType="1"/>
          </xdr:cNvSpPr>
        </xdr:nvSpPr>
        <xdr:spPr bwMode="auto">
          <a:xfrm flipH="1">
            <a:off x="3325504" y="4181923"/>
            <a:ext cx="2323972" cy="1353317"/>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9" name="Text Box 25"/>
          <xdr:cNvSpPr txBox="1">
            <a:spLocks noChangeArrowheads="1"/>
          </xdr:cNvSpPr>
        </xdr:nvSpPr>
        <xdr:spPr bwMode="auto">
          <a:xfrm>
            <a:off x="4429125" y="4750357"/>
            <a:ext cx="190500" cy="199836"/>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K</a:t>
            </a:r>
            <a:endParaRPr lang="de-CH" sz="1050" b="1">
              <a:latin typeface="Arial" charset="0"/>
            </a:endParaRPr>
          </a:p>
        </xdr:txBody>
      </xdr:sp>
      <xdr:sp macro="" textlink="">
        <xdr:nvSpPr>
          <xdr:cNvPr id="80" name="Text Box 26"/>
          <xdr:cNvSpPr txBox="1">
            <a:spLocks noChangeArrowheads="1"/>
          </xdr:cNvSpPr>
        </xdr:nvSpPr>
        <xdr:spPr bwMode="auto">
          <a:xfrm>
            <a:off x="1104900" y="4474393"/>
            <a:ext cx="190500" cy="218868"/>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L</a:t>
            </a:r>
            <a:endParaRPr lang="de-CH" sz="1050" b="1">
              <a:latin typeface="Arial" charset="0"/>
            </a:endParaRPr>
          </a:p>
        </xdr:txBody>
      </xdr:sp>
      <xdr:sp macro="" textlink="">
        <xdr:nvSpPr>
          <xdr:cNvPr id="2182007" name="Line 28"/>
          <xdr:cNvSpPr>
            <a:spLocks noChangeShapeType="1"/>
          </xdr:cNvSpPr>
        </xdr:nvSpPr>
        <xdr:spPr bwMode="auto">
          <a:xfrm flipH="1">
            <a:off x="2457514" y="5180577"/>
            <a:ext cx="363996" cy="20533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182008" name="Line 29"/>
          <xdr:cNvSpPr>
            <a:spLocks noChangeShapeType="1"/>
          </xdr:cNvSpPr>
        </xdr:nvSpPr>
        <xdr:spPr bwMode="auto">
          <a:xfrm flipV="1">
            <a:off x="152208" y="3836593"/>
            <a:ext cx="391995" cy="177331"/>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83" name="Text Box 31"/>
          <xdr:cNvSpPr txBox="1">
            <a:spLocks noChangeArrowheads="1"/>
          </xdr:cNvSpPr>
        </xdr:nvSpPr>
        <xdr:spPr bwMode="auto">
          <a:xfrm>
            <a:off x="247650" y="3008929"/>
            <a:ext cx="866775" cy="304512"/>
          </a:xfrm>
          <a:prstGeom prst="rect">
            <a:avLst/>
          </a:prstGeom>
          <a:noFill/>
          <a:ln w="9525">
            <a:noFill/>
            <a:miter lim="800000"/>
            <a:headEnd/>
            <a:tailEnd/>
          </a:ln>
          <a:effectLst/>
        </xdr:spPr>
        <xdr:txBody>
          <a:bodyPr wrap="square">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rtl="0" eaLnBrk="1" fontAlgn="base" latinLnBrk="0" hangingPunct="1"/>
            <a:r>
              <a:rPr lang="fr-CH" sz="700" kern="1200">
                <a:solidFill>
                  <a:schemeClr val="tx1"/>
                </a:solidFill>
                <a:latin typeface="Arial" charset="0"/>
                <a:ea typeface="+mn-ea"/>
                <a:cs typeface="+mn-cs"/>
              </a:rPr>
              <a:t>Engin :</a:t>
            </a:r>
            <a:endParaRPr lang="fr-CH" sz="800"/>
          </a:p>
          <a:p>
            <a:r>
              <a:rPr lang="fr-CH" sz="700">
                <a:latin typeface="Arial" charset="0"/>
              </a:rPr>
              <a:t>Roethlisberger</a:t>
            </a:r>
            <a:endParaRPr lang="de-CH" sz="700">
              <a:latin typeface="Arial" charset="0"/>
            </a:endParaRPr>
          </a:p>
        </xdr:txBody>
      </xdr:sp>
      <xdr:sp macro="" textlink="">
        <xdr:nvSpPr>
          <xdr:cNvPr id="2182010" name="Freeform 30"/>
          <xdr:cNvSpPr>
            <a:spLocks/>
          </xdr:cNvSpPr>
        </xdr:nvSpPr>
        <xdr:spPr bwMode="auto">
          <a:xfrm>
            <a:off x="2886842" y="4135256"/>
            <a:ext cx="942655" cy="485327"/>
          </a:xfrm>
          <a:custGeom>
            <a:avLst/>
            <a:gdLst>
              <a:gd name="T0" fmla="*/ 2147483647 w 1126"/>
              <a:gd name="T1" fmla="*/ 2147483647 h 598"/>
              <a:gd name="T2" fmla="*/ 0 w 1126"/>
              <a:gd name="T3" fmla="*/ 0 h 598"/>
              <a:gd name="T4" fmla="*/ 0 60000 65536"/>
              <a:gd name="T5" fmla="*/ 0 60000 65536"/>
              <a:gd name="T6" fmla="*/ 0 w 1126"/>
              <a:gd name="T7" fmla="*/ 0 h 598"/>
              <a:gd name="T8" fmla="*/ 1126 w 1126"/>
              <a:gd name="T9" fmla="*/ 598 h 598"/>
            </a:gdLst>
            <a:ahLst/>
            <a:cxnLst>
              <a:cxn ang="T4">
                <a:pos x="T0" y="T1"/>
              </a:cxn>
              <a:cxn ang="T5">
                <a:pos x="T2" y="T3"/>
              </a:cxn>
            </a:cxnLst>
            <a:rect l="T6" t="T7" r="T8" b="T9"/>
            <a:pathLst>
              <a:path w="1126" h="598">
                <a:moveTo>
                  <a:pt x="1126" y="598"/>
                </a:moveTo>
                <a:lnTo>
                  <a:pt x="0" y="0"/>
                </a:lnTo>
              </a:path>
            </a:pathLst>
          </a:custGeom>
          <a:noFill/>
          <a:ln w="6350">
            <a:solidFill>
              <a:srgbClr val="000000"/>
            </a:solidFill>
            <a:round/>
            <a:headEnd type="triangle" w="med" len="med"/>
            <a:tailEnd type="triangle" w="med" len="med"/>
          </a:ln>
          <a:extLst>
            <a:ext uri="{909E8E84-426E-40DD-AFC4-6F175D3DCCD1}">
              <a14:hiddenFill xmlns:a14="http://schemas.microsoft.com/office/drawing/2010/main">
                <a:solidFill>
                  <a:srgbClr val="FFFFFF"/>
                </a:solidFill>
              </a14:hiddenFill>
            </a:ext>
          </a:extLst>
        </xdr:spPr>
      </xdr:sp>
      <xdr:sp macro="" textlink="">
        <xdr:nvSpPr>
          <xdr:cNvPr id="90" name="Text Box 37"/>
          <xdr:cNvSpPr txBox="1">
            <a:spLocks noChangeArrowheads="1"/>
          </xdr:cNvSpPr>
        </xdr:nvSpPr>
        <xdr:spPr bwMode="auto">
          <a:xfrm>
            <a:off x="3248025" y="4217461"/>
            <a:ext cx="228600" cy="228384"/>
          </a:xfrm>
          <a:prstGeom prst="rect">
            <a:avLst/>
          </a:prstGeom>
          <a:solidFill>
            <a:schemeClr val="accent5">
              <a:lumMod val="40000"/>
              <a:lumOff val="60000"/>
            </a:schemeClr>
          </a:solidFill>
          <a:ln w="9525">
            <a:solidFill>
              <a:schemeClr val="bg1"/>
            </a:solidFill>
            <a:miter lim="800000"/>
            <a:headEnd/>
            <a:tailEnd/>
          </a:ln>
          <a:effectLst/>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b="1">
                <a:latin typeface="Arial" charset="0"/>
              </a:rPr>
              <a:t>F</a:t>
            </a:r>
            <a:endParaRPr lang="de-CH" sz="1050" b="1">
              <a:latin typeface="Arial" charset="0"/>
            </a:endParaRPr>
          </a:p>
        </xdr:txBody>
      </xdr:sp>
      <xdr:sp macro="" textlink="">
        <xdr:nvSpPr>
          <xdr:cNvPr id="2182012" name="Line 61"/>
          <xdr:cNvSpPr>
            <a:spLocks noChangeShapeType="1"/>
          </xdr:cNvSpPr>
        </xdr:nvSpPr>
        <xdr:spPr bwMode="auto">
          <a:xfrm flipH="1">
            <a:off x="4048125" y="3218300"/>
            <a:ext cx="363996" cy="559993"/>
          </a:xfrm>
          <a:prstGeom prst="line">
            <a:avLst/>
          </a:prstGeom>
          <a:noFill/>
          <a:ln w="12700">
            <a:solidFill>
              <a:srgbClr val="000000"/>
            </a:solidFill>
            <a:round/>
            <a:headEnd/>
            <a:tailEnd type="arrow" w="med" len="med"/>
          </a:ln>
          <a:extLst>
            <a:ext uri="{909E8E84-426E-40DD-AFC4-6F175D3DCCD1}">
              <a14:hiddenFill xmlns:a14="http://schemas.microsoft.com/office/drawing/2010/main">
                <a:noFill/>
              </a14:hiddenFill>
            </a:ext>
          </a:extLst>
        </xdr:spPr>
      </xdr:sp>
      <xdr:grpSp>
        <xdr:nvGrpSpPr>
          <xdr:cNvPr id="2182013" name="Gruppieren 57"/>
          <xdr:cNvGrpSpPr>
            <a:grpSpLocks/>
          </xdr:cNvGrpSpPr>
        </xdr:nvGrpSpPr>
        <xdr:grpSpPr bwMode="auto">
          <a:xfrm>
            <a:off x="2494848" y="2324612"/>
            <a:ext cx="886656" cy="270662"/>
            <a:chOff x="2466974" y="2228851"/>
            <a:chExt cx="904875" cy="276224"/>
          </a:xfrm>
        </xdr:grpSpPr>
        <xdr:sp macro="" textlink="">
          <xdr:nvSpPr>
            <xdr:cNvPr id="95" name="Ellipse 94"/>
            <xdr:cNvSpPr/>
          </xdr:nvSpPr>
          <xdr:spPr bwMode="auto">
            <a:xfrm>
              <a:off x="2467690" y="2383382"/>
              <a:ext cx="145811" cy="126250"/>
            </a:xfrm>
            <a:prstGeom prst="ellipse">
              <a:avLst/>
            </a:prstGeom>
            <a:solidFill>
              <a:schemeClr val="bg1"/>
            </a:solid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fr-CH"/>
            </a:p>
          </xdr:txBody>
        </xdr:sp>
        <xdr:cxnSp macro="">
          <xdr:nvCxnSpPr>
            <xdr:cNvPr id="2182021" name="Gerade Verbindung 52"/>
            <xdr:cNvCxnSpPr>
              <a:cxnSpLocks noChangeShapeType="1"/>
              <a:stCxn id="95" idx="7"/>
            </xdr:cNvCxnSpPr>
          </xdr:nvCxnSpPr>
          <xdr:spPr bwMode="auto">
            <a:xfrm rot="5400000" flipH="1" flipV="1">
              <a:off x="2895120" y="1922655"/>
              <a:ext cx="170534" cy="782925"/>
            </a:xfrm>
            <a:prstGeom prst="line">
              <a:avLst/>
            </a:prstGeom>
            <a:noFill/>
            <a:ln w="19050">
              <a:solidFill>
                <a:srgbClr val="000000"/>
              </a:solidFill>
              <a:prstDash val="sysDot"/>
              <a:miter lim="800000"/>
              <a:headEnd/>
              <a:tailEnd/>
            </a:ln>
            <a:extLst>
              <a:ext uri="{909E8E84-426E-40DD-AFC4-6F175D3DCCD1}">
                <a14:hiddenFill xmlns:a14="http://schemas.microsoft.com/office/drawing/2010/main">
                  <a:noFill/>
                </a14:hiddenFill>
              </a:ext>
            </a:extLst>
          </xdr:spPr>
        </xdr:cxnSp>
      </xdr:grpSp>
      <xdr:sp macro="" textlink="">
        <xdr:nvSpPr>
          <xdr:cNvPr id="53" name="Freihandform 196"/>
          <xdr:cNvSpPr/>
        </xdr:nvSpPr>
        <xdr:spPr bwMode="auto">
          <a:xfrm flipH="1">
            <a:off x="914400" y="5140514"/>
            <a:ext cx="790575" cy="209352"/>
          </a:xfrm>
          <a:custGeom>
            <a:avLst/>
            <a:gdLst>
              <a:gd name="connsiteX0" fmla="*/ 1200778 w 1200778"/>
              <a:gd name="connsiteY0" fmla="*/ 150725 h 155749"/>
              <a:gd name="connsiteX1" fmla="*/ 286378 w 1200778"/>
              <a:gd name="connsiteY1" fmla="*/ 155749 h 155749"/>
              <a:gd name="connsiteX2" fmla="*/ 0 w 1200778"/>
              <a:gd name="connsiteY2" fmla="*/ 0 h 155749"/>
            </a:gdLst>
            <a:ahLst/>
            <a:cxnLst>
              <a:cxn ang="0">
                <a:pos x="connsiteX0" y="connsiteY0"/>
              </a:cxn>
              <a:cxn ang="0">
                <a:pos x="connsiteX1" y="connsiteY1"/>
              </a:cxn>
              <a:cxn ang="0">
                <a:pos x="connsiteX2" y="connsiteY2"/>
              </a:cxn>
            </a:cxnLst>
            <a:rect l="l" t="t" r="r" b="b"/>
            <a:pathLst>
              <a:path w="1200778" h="155749">
                <a:moveTo>
                  <a:pt x="1200778" y="150725"/>
                </a:moveTo>
                <a:lnTo>
                  <a:pt x="286378" y="155749"/>
                </a:lnTo>
                <a:lnTo>
                  <a:pt x="0" y="0"/>
                </a:lnTo>
              </a:path>
            </a:pathLst>
          </a:custGeom>
          <a:ln>
            <a:solidFill>
              <a:srgbClr val="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wrap="square" anchor="ctr"/>
          <a:lstStyle/>
          <a:p>
            <a:endParaRPr lang="fr-CH"/>
          </a:p>
        </xdr:txBody>
      </xdr:sp>
      <xdr:sp macro="" textlink="">
        <xdr:nvSpPr>
          <xdr:cNvPr id="54" name="Textfeld 60"/>
          <xdr:cNvSpPr txBox="1">
            <a:spLocks noChangeArrowheads="1"/>
          </xdr:cNvSpPr>
        </xdr:nvSpPr>
        <xdr:spPr bwMode="auto">
          <a:xfrm flipH="1">
            <a:off x="733425" y="5073902"/>
            <a:ext cx="904875" cy="304512"/>
          </a:xfrm>
          <a:prstGeom prst="rect">
            <a:avLst/>
          </a:prstGeom>
          <a:noFill/>
          <a:ln w="9525">
            <a:noFill/>
            <a:miter lim="800000"/>
            <a:headEnd/>
            <a:tailEnd/>
          </a:ln>
        </xdr:spPr>
        <xdr:txBody>
          <a:bodyPr wrap="square">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lang="fr-CH" sz="700" kern="1200">
                <a:solidFill>
                  <a:schemeClr val="tx1"/>
                </a:solidFill>
                <a:latin typeface="Arial" charset="0"/>
                <a:ea typeface="+mn-ea"/>
                <a:cs typeface="Arial" charset="0"/>
              </a:rPr>
              <a:t>Aufprallfläche ohne Hindernisse</a:t>
            </a:r>
            <a:endParaRPr lang="fr-CH" sz="700">
              <a:latin typeface="Arial" charset="0"/>
            </a:endParaRPr>
          </a:p>
        </xdr:txBody>
      </xdr:sp>
      <xdr:sp macro="" textlink="">
        <xdr:nvSpPr>
          <xdr:cNvPr id="2182016" name="Line 55"/>
          <xdr:cNvSpPr>
            <a:spLocks noChangeShapeType="1"/>
          </xdr:cNvSpPr>
        </xdr:nvSpPr>
        <xdr:spPr bwMode="auto">
          <a:xfrm flipH="1">
            <a:off x="4076697" y="3648075"/>
            <a:ext cx="809627" cy="419100"/>
          </a:xfrm>
          <a:prstGeom prst="line">
            <a:avLst/>
          </a:prstGeom>
          <a:noFill/>
          <a:ln w="6350">
            <a:solidFill>
              <a:srgbClr val="00B0F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56" name="Text Box 60"/>
          <xdr:cNvSpPr txBox="1">
            <a:spLocks noChangeArrowheads="1"/>
          </xdr:cNvSpPr>
        </xdr:nvSpPr>
        <xdr:spPr bwMode="auto">
          <a:xfrm>
            <a:off x="4114800" y="3808273"/>
            <a:ext cx="619125" cy="123708"/>
          </a:xfrm>
          <a:prstGeom prst="rect">
            <a:avLst/>
          </a:prstGeom>
          <a:solidFill>
            <a:schemeClr val="bg1"/>
          </a:solidFill>
          <a:ln w="9525">
            <a:noFill/>
            <a:miter lim="800000"/>
            <a:headEnd/>
            <a:tailEnd/>
          </a:ln>
          <a:effectLst/>
        </xdr:spPr>
        <xdr:txBody>
          <a:bodyPr wrap="square" lIns="0" tIns="0" rIns="0" bIns="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0"/>
              </a:spcBef>
              <a:spcAft>
                <a:spcPct val="0"/>
              </a:spcAft>
            </a:pPr>
            <a:r>
              <a:rPr lang="fr-CH" sz="1050" b="1" kern="1200">
                <a:solidFill>
                  <a:srgbClr val="00B0F0"/>
                </a:solidFill>
                <a:latin typeface="Arial" charset="0"/>
                <a:ea typeface="+mn-ea"/>
                <a:cs typeface="+mn-cs"/>
              </a:rPr>
              <a:t>min 150</a:t>
            </a:r>
            <a:endParaRPr lang="de-CH" sz="1050" b="1" kern="1200">
              <a:solidFill>
                <a:srgbClr val="00B0F0"/>
              </a:solidFill>
              <a:latin typeface="Arial" charset="0"/>
              <a:ea typeface="+mn-ea"/>
              <a:cs typeface="+mn-cs"/>
            </a:endParaRPr>
          </a:p>
        </xdr:txBody>
      </xdr:sp>
      <xdr:sp macro="" textlink="">
        <xdr:nvSpPr>
          <xdr:cNvPr id="97" name="Rechteck 230"/>
          <xdr:cNvSpPr>
            <a:spLocks noChangeArrowheads="1"/>
          </xdr:cNvSpPr>
        </xdr:nvSpPr>
        <xdr:spPr bwMode="auto">
          <a:xfrm>
            <a:off x="3343275" y="1981200"/>
            <a:ext cx="1695450" cy="780312"/>
          </a:xfrm>
          <a:prstGeom prst="rect">
            <a:avLst/>
          </a:prstGeom>
          <a:solidFill>
            <a:schemeClr val="accent5">
              <a:lumMod val="40000"/>
              <a:lumOff val="60000"/>
            </a:schemeClr>
          </a:solidFill>
          <a:ln w="12700">
            <a:solidFill>
              <a:schemeClr val="bg1"/>
            </a:solidFill>
            <a:miter lim="800000"/>
            <a:headEnd/>
            <a:tailEnd/>
          </a:ln>
        </xdr:spPr>
        <xdr:txBody>
          <a:bodyPr wrap="square" lIns="36000" tIns="36000" rIns="36000" bIns="36000" anchor="ctr">
            <a:noAutofit/>
          </a:bodyPr>
          <a:lstStyle>
            <a:defPPr>
              <a:defRPr lang="de-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1050" kern="1200">
                <a:solidFill>
                  <a:schemeClr val="tx1"/>
                </a:solidFill>
                <a:latin typeface="Arial" pitchFamily="34" charset="0"/>
                <a:ea typeface="+mn-ea"/>
                <a:cs typeface="Arial" pitchFamily="34" charset="0"/>
              </a:rPr>
              <a:t>Kopffangstellen vermeiden</a:t>
            </a:r>
            <a:r>
              <a:rPr lang="fr-CH" sz="1050" b="0" kern="1200">
                <a:solidFill>
                  <a:schemeClr val="tx1"/>
                </a:solidFill>
                <a:latin typeface="Arial" pitchFamily="34" charset="0"/>
                <a:ea typeface="+mn-ea"/>
                <a:cs typeface="Arial" pitchFamily="34" charset="0"/>
              </a:rPr>
              <a:t>!</a:t>
            </a:r>
            <a:endParaRPr lang="de-CH" sz="1050">
              <a:latin typeface="Arial" pitchFamily="34" charset="0"/>
              <a:cs typeface="Arial" pitchFamily="34" charset="0"/>
            </a:endParaRPr>
          </a:p>
          <a:p>
            <a:pPr algn="ctr"/>
            <a:r>
              <a:rPr lang="fr-CH" sz="1050" b="1" kern="1200">
                <a:solidFill>
                  <a:schemeClr val="tx1"/>
                </a:solidFill>
                <a:latin typeface="Arial" pitchFamily="34" charset="0"/>
                <a:ea typeface="+mn-ea"/>
                <a:cs typeface="Arial" pitchFamily="34" charset="0"/>
              </a:rPr>
              <a:t>&lt;</a:t>
            </a:r>
            <a:r>
              <a:rPr lang="fr-CH" sz="1050" b="1" kern="1200" baseline="0">
                <a:solidFill>
                  <a:schemeClr val="tx1"/>
                </a:solidFill>
                <a:latin typeface="Arial" pitchFamily="34" charset="0"/>
                <a:ea typeface="+mn-ea"/>
                <a:cs typeface="Arial" pitchFamily="34" charset="0"/>
              </a:rPr>
              <a:t> </a:t>
            </a:r>
            <a:r>
              <a:rPr lang="fr-CH" sz="1050" b="1" kern="1200">
                <a:solidFill>
                  <a:schemeClr val="tx1"/>
                </a:solidFill>
                <a:latin typeface="Arial" pitchFamily="34" charset="0"/>
                <a:ea typeface="+mn-ea"/>
                <a:cs typeface="Arial" pitchFamily="34" charset="0"/>
              </a:rPr>
              <a:t>8,9 x 15,7 cm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 &lt;</a:t>
            </a:r>
            <a:r>
              <a:rPr lang="fr-CH" sz="1050" b="1" kern="1200" baseline="0">
                <a:solidFill>
                  <a:schemeClr val="tx1"/>
                </a:solidFill>
                <a:latin typeface="Arial" pitchFamily="34" charset="0"/>
                <a:ea typeface="+mn-ea"/>
                <a:cs typeface="Arial" pitchFamily="34" charset="0"/>
              </a:rPr>
              <a:t> </a:t>
            </a:r>
            <a:r>
              <a:rPr lang="fr-CH" sz="1050" b="1" kern="1200" baseline="0">
                <a:solidFill>
                  <a:schemeClr val="tx1"/>
                </a:solidFill>
                <a:latin typeface="Arial"/>
                <a:ea typeface="+mn-ea"/>
                <a:cs typeface="Arial"/>
              </a:rPr>
              <a:t>Ø 13 cm</a:t>
            </a:r>
            <a:r>
              <a:rPr lang="fr-CH" sz="1050" b="1" kern="1200">
                <a:solidFill>
                  <a:schemeClr val="tx1"/>
                </a:solidFill>
                <a:latin typeface="Arial" pitchFamily="34" charset="0"/>
                <a:ea typeface="+mn-ea"/>
                <a:cs typeface="Arial" pitchFamily="34" charset="0"/>
              </a:rPr>
              <a:t/>
            </a:r>
            <a:br>
              <a:rPr lang="fr-CH" sz="1050" b="1" kern="1200">
                <a:solidFill>
                  <a:schemeClr val="tx1"/>
                </a:solidFill>
                <a:latin typeface="Arial" pitchFamily="34" charset="0"/>
                <a:ea typeface="+mn-ea"/>
                <a:cs typeface="Arial" pitchFamily="34" charset="0"/>
              </a:rPr>
            </a:br>
            <a:r>
              <a:rPr lang="fr-CH" sz="1050" b="1" kern="1200">
                <a:solidFill>
                  <a:schemeClr val="tx1"/>
                </a:solidFill>
                <a:latin typeface="Arial" pitchFamily="34" charset="0"/>
                <a:ea typeface="+mn-ea"/>
                <a:cs typeface="Arial" pitchFamily="34" charset="0"/>
              </a:rPr>
              <a:t>oder  &gt; </a:t>
            </a:r>
            <a:r>
              <a:rPr lang="fr-CH" sz="1050" b="1" kern="1200">
                <a:solidFill>
                  <a:schemeClr val="tx1"/>
                </a:solidFill>
                <a:latin typeface="Arial"/>
                <a:ea typeface="+mn-ea"/>
                <a:cs typeface="Arial"/>
              </a:rPr>
              <a:t>Ø</a:t>
            </a:r>
            <a:r>
              <a:rPr lang="fr-CH" sz="1050" b="1" kern="1200">
                <a:solidFill>
                  <a:schemeClr val="tx1"/>
                </a:solidFill>
                <a:latin typeface="Arial" pitchFamily="34" charset="0"/>
                <a:ea typeface="+mn-ea"/>
                <a:cs typeface="Arial" pitchFamily="34" charset="0"/>
              </a:rPr>
              <a:t> 23 cm</a:t>
            </a:r>
            <a:endParaRPr lang="de-CH" sz="1050">
              <a:latin typeface="Arial" pitchFamily="34" charset="0"/>
              <a:cs typeface="Arial" pitchFamily="34" charset="0"/>
            </a:endParaRPr>
          </a:p>
        </xdr:txBody>
      </xdr:sp>
      <xdr:sp macro="" textlink="">
        <xdr:nvSpPr>
          <xdr:cNvPr id="98" name="Text Box 59"/>
          <xdr:cNvSpPr txBox="1">
            <a:spLocks noChangeArrowheads="1"/>
          </xdr:cNvSpPr>
        </xdr:nvSpPr>
        <xdr:spPr bwMode="auto">
          <a:xfrm>
            <a:off x="4067175" y="2913768"/>
            <a:ext cx="857250" cy="323544"/>
          </a:xfrm>
          <a:prstGeom prst="rect">
            <a:avLst/>
          </a:prstGeom>
          <a:solidFill>
            <a:srgbClr val="FFCC99"/>
          </a:solidFill>
          <a:ln w="9525">
            <a:solidFill>
              <a:schemeClr val="bg1"/>
            </a:solidFill>
            <a:miter lim="800000"/>
            <a:headEnd/>
            <a:tailEnd/>
          </a:ln>
          <a:effectLst/>
        </xdr:spPr>
        <xdr:txBody>
          <a:bodyPr wrap="square" lIns="36000" tIns="36000" rIns="36000" bIns="36000" anchor="ctr">
            <a:noAutofit/>
          </a:bodyPr>
          <a:lstStyle>
            <a:defPPr>
              <a:defRPr lang="fr-CH"/>
            </a:defPPr>
            <a:lvl1pPr algn="l" rtl="0" fontAlgn="base">
              <a:spcBef>
                <a:spcPct val="0"/>
              </a:spcBef>
              <a:spcAft>
                <a:spcPct val="0"/>
              </a:spcAft>
              <a:defRPr sz="2400" kern="1200">
                <a:solidFill>
                  <a:schemeClr val="tx1"/>
                </a:solidFill>
                <a:latin typeface="Times New Roman" pitchFamily="18" charset="0"/>
                <a:ea typeface="+mn-ea"/>
                <a:cs typeface="+mn-cs"/>
              </a:defRPr>
            </a:lvl1pPr>
            <a:lvl2pPr marL="457200" algn="l" rtl="0" fontAlgn="base">
              <a:spcBef>
                <a:spcPct val="0"/>
              </a:spcBef>
              <a:spcAft>
                <a:spcPct val="0"/>
              </a:spcAft>
              <a:defRPr sz="2400" kern="1200">
                <a:solidFill>
                  <a:schemeClr val="tx1"/>
                </a:solidFill>
                <a:latin typeface="Times New Roman" pitchFamily="18" charset="0"/>
                <a:ea typeface="+mn-ea"/>
                <a:cs typeface="+mn-cs"/>
              </a:defRPr>
            </a:lvl2pPr>
            <a:lvl3pPr marL="914400" algn="l" rtl="0" fontAlgn="base">
              <a:spcBef>
                <a:spcPct val="0"/>
              </a:spcBef>
              <a:spcAft>
                <a:spcPct val="0"/>
              </a:spcAft>
              <a:defRPr sz="2400" kern="1200">
                <a:solidFill>
                  <a:schemeClr val="tx1"/>
                </a:solidFill>
                <a:latin typeface="Times New Roman" pitchFamily="18" charset="0"/>
                <a:ea typeface="+mn-ea"/>
                <a:cs typeface="+mn-cs"/>
              </a:defRPr>
            </a:lvl3pPr>
            <a:lvl4pPr marL="1371600" algn="l" rtl="0" fontAlgn="base">
              <a:spcBef>
                <a:spcPct val="0"/>
              </a:spcBef>
              <a:spcAft>
                <a:spcPct val="0"/>
              </a:spcAft>
              <a:defRPr sz="2400" kern="1200">
                <a:solidFill>
                  <a:schemeClr val="tx1"/>
                </a:solidFill>
                <a:latin typeface="Times New Roman" pitchFamily="18" charset="0"/>
                <a:ea typeface="+mn-ea"/>
                <a:cs typeface="+mn-cs"/>
              </a:defRPr>
            </a:lvl4pPr>
            <a:lvl5pPr marL="1828800" algn="l" rtl="0" fontAlgn="base">
              <a:spcBef>
                <a:spcPct val="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fr-CH" sz="800" b="1" kern="1200">
                <a:solidFill>
                  <a:schemeClr val="tx1"/>
                </a:solidFill>
                <a:latin typeface="Arial" pitchFamily="34" charset="0"/>
                <a:ea typeface="+mn-ea"/>
                <a:cs typeface="Arial" pitchFamily="34" charset="0"/>
              </a:rPr>
              <a:t>Aufprallfläche für </a:t>
            </a:r>
            <a:r>
              <a:rPr lang="fr-CH" sz="1050" b="1" kern="1200">
                <a:solidFill>
                  <a:schemeClr val="tx1"/>
                </a:solidFill>
                <a:latin typeface="Arial" pitchFamily="34" charset="0"/>
                <a:ea typeface="+mn-ea"/>
                <a:cs typeface="Arial" pitchFamily="34" charset="0"/>
              </a:rPr>
              <a:t>h</a:t>
            </a:r>
            <a:r>
              <a:rPr lang="fr-CH" sz="1050" b="1" kern="1200" baseline="-25000">
                <a:solidFill>
                  <a:schemeClr val="tx1"/>
                </a:solidFill>
                <a:latin typeface="Arial" pitchFamily="34" charset="0"/>
                <a:ea typeface="+mn-ea"/>
                <a:cs typeface="Arial" pitchFamily="34" charset="0"/>
              </a:rPr>
              <a:t>1</a:t>
            </a:r>
            <a:r>
              <a:rPr lang="fr-CH" sz="1050" b="1" kern="1200">
                <a:solidFill>
                  <a:schemeClr val="tx1"/>
                </a:solidFill>
                <a:latin typeface="Arial" pitchFamily="34" charset="0"/>
                <a:ea typeface="+mn-ea"/>
                <a:cs typeface="Arial" pitchFamily="34" charset="0"/>
              </a:rPr>
              <a:t>= ?</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fu.ch/beratung_hausundfreizeit/Evaluation%20du%20risque/Evaluation%20du%20risq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bpa.ch/expertises/habitat_loisirs/Evaluation%20du%20risque/Evaluation%20du%20risqu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fu.ch/beratung_hausundfreizeit/Liste%20des%20modificatio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142\c$\Dokumente%20und%20Einstellungen\be\Lokale%20Einstellungen\Temporary%20Internet%20Files\OLK32\03_Fiches%20techniques%20KLETTERBAAUM%20DREHB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risque"/>
    </sheetNames>
    <sheetDataSet>
      <sheetData sheetId="0">
        <row r="1">
          <cell r="D1" t="str">
            <v>CHECK-LIST</v>
          </cell>
        </row>
        <row r="2">
          <cell r="D2" t="str">
            <v>EVALUATION DES RISQUES</v>
          </cell>
        </row>
        <row r="3">
          <cell r="A3" t="str">
            <v xml:space="preserve">Concerne: </v>
          </cell>
          <cell r="L3" t="str">
            <v xml:space="preserve">Page : </v>
          </cell>
          <cell r="O3" t="str">
            <v xml:space="preserve"> 1/1</v>
          </cell>
        </row>
        <row r="6">
          <cell r="A6" t="str">
            <v>Objets</v>
          </cell>
          <cell r="C6" t="str">
            <v xml:space="preserve">      Visite - évaluation du</v>
          </cell>
        </row>
        <row r="9">
          <cell r="A9" t="str">
            <v xml:space="preserve">  Point </v>
          </cell>
          <cell r="D9" t="str">
            <v>A =</v>
          </cell>
          <cell r="F9" t="str">
            <v>X</v>
          </cell>
          <cell r="G9" t="str">
            <v>B =</v>
          </cell>
          <cell r="I9" t="str">
            <v>+</v>
          </cell>
          <cell r="J9" t="str">
            <v>C =</v>
          </cell>
          <cell r="L9" t="str">
            <v>X</v>
          </cell>
          <cell r="M9" t="str">
            <v>D =</v>
          </cell>
          <cell r="O9" t="str">
            <v>*</v>
          </cell>
          <cell r="R9" t="str">
            <v>Evaluation du risque, références</v>
          </cell>
        </row>
        <row r="11">
          <cell r="F11">
            <v>0</v>
          </cell>
          <cell r="I11" t="str">
            <v>+</v>
          </cell>
          <cell r="L11">
            <v>0</v>
          </cell>
          <cell r="M11" t="str">
            <v>=</v>
          </cell>
          <cell r="O11">
            <v>0</v>
          </cell>
        </row>
        <row r="15">
          <cell r="A15" t="str">
            <v xml:space="preserve">  Point </v>
          </cell>
          <cell r="D15" t="str">
            <v>A =</v>
          </cell>
          <cell r="F15" t="str">
            <v>X</v>
          </cell>
          <cell r="G15" t="str">
            <v>B =</v>
          </cell>
          <cell r="I15" t="str">
            <v>+</v>
          </cell>
          <cell r="J15" t="str">
            <v>C =</v>
          </cell>
          <cell r="L15" t="str">
            <v>X</v>
          </cell>
          <cell r="M15" t="str">
            <v>D =</v>
          </cell>
          <cell r="O15" t="str">
            <v>*</v>
          </cell>
        </row>
        <row r="17">
          <cell r="F17">
            <v>0</v>
          </cell>
          <cell r="I17" t="str">
            <v>+</v>
          </cell>
          <cell r="L17">
            <v>0</v>
          </cell>
          <cell r="M17" t="str">
            <v>=</v>
          </cell>
          <cell r="O17">
            <v>0</v>
          </cell>
        </row>
        <row r="21">
          <cell r="A21" t="str">
            <v xml:space="preserve">  Point </v>
          </cell>
          <cell r="D21" t="str">
            <v>A =</v>
          </cell>
          <cell r="F21" t="str">
            <v>X</v>
          </cell>
          <cell r="G21" t="str">
            <v>B =</v>
          </cell>
          <cell r="I21" t="str">
            <v>+</v>
          </cell>
          <cell r="J21" t="str">
            <v>C =</v>
          </cell>
          <cell r="L21" t="str">
            <v>X</v>
          </cell>
          <cell r="M21" t="str">
            <v>D =</v>
          </cell>
          <cell r="O21" t="str">
            <v>*</v>
          </cell>
        </row>
        <row r="23">
          <cell r="D23" t="str">
            <v>© bpa - 2001</v>
          </cell>
          <cell r="F23">
            <v>0</v>
          </cell>
          <cell r="H23" t="str">
            <v>© bpa - 2001</v>
          </cell>
          <cell r="I23" t="str">
            <v>+</v>
          </cell>
          <cell r="L23">
            <v>0</v>
          </cell>
          <cell r="M23" t="str">
            <v>=</v>
          </cell>
          <cell r="O23">
            <v>0</v>
          </cell>
        </row>
        <row r="27">
          <cell r="A27" t="str">
            <v xml:space="preserve">  Point:</v>
          </cell>
          <cell r="D27" t="str">
            <v>A =</v>
          </cell>
          <cell r="F27" t="str">
            <v>X</v>
          </cell>
          <cell r="G27" t="str">
            <v>B =</v>
          </cell>
          <cell r="I27" t="str">
            <v>+</v>
          </cell>
          <cell r="J27" t="str">
            <v>C =</v>
          </cell>
          <cell r="L27" t="str">
            <v>X</v>
          </cell>
          <cell r="M27" t="str">
            <v>D =</v>
          </cell>
          <cell r="O27" t="str">
            <v>*</v>
          </cell>
        </row>
        <row r="29">
          <cell r="F29">
            <v>0</v>
          </cell>
          <cell r="I29" t="str">
            <v>+</v>
          </cell>
          <cell r="L29">
            <v>0</v>
          </cell>
          <cell r="M29" t="str">
            <v>=</v>
          </cell>
          <cell r="O29">
            <v>0</v>
          </cell>
        </row>
        <row r="33">
          <cell r="A33" t="str">
            <v xml:space="preserve">  Point:</v>
          </cell>
          <cell r="D33" t="str">
            <v>A =</v>
          </cell>
          <cell r="F33" t="str">
            <v>X</v>
          </cell>
          <cell r="G33" t="str">
            <v>B =</v>
          </cell>
          <cell r="I33" t="str">
            <v>+</v>
          </cell>
          <cell r="J33" t="str">
            <v>C =</v>
          </cell>
          <cell r="L33" t="str">
            <v>X</v>
          </cell>
          <cell r="M33" t="str">
            <v>D =</v>
          </cell>
          <cell r="O33" t="str">
            <v>*</v>
          </cell>
        </row>
        <row r="35">
          <cell r="F35">
            <v>0</v>
          </cell>
          <cell r="I35" t="str">
            <v>+</v>
          </cell>
          <cell r="L35">
            <v>0</v>
          </cell>
          <cell r="M35" t="str">
            <v>=</v>
          </cell>
          <cell r="O35">
            <v>0</v>
          </cell>
        </row>
        <row r="38">
          <cell r="A38" t="str">
            <v xml:space="preserve">  Points :</v>
          </cell>
          <cell r="B38" t="str">
            <v>2 à 4 points</v>
          </cell>
          <cell r="C38" t="str">
            <v>: aucune mesure n'est nécessaire. Valeurs en dessous de 5 points:</v>
          </cell>
        </row>
        <row r="39">
          <cell r="C39" t="str">
            <v xml:space="preserve">  assainissement indiqué dans la mesure où le rapport coût utilité est bon.</v>
          </cell>
        </row>
        <row r="41">
          <cell r="B41" t="str">
            <v>5 à 7 points</v>
          </cell>
          <cell r="C41" t="str">
            <v>: il est recommandé d'assainir.</v>
          </cell>
        </row>
        <row r="43">
          <cell r="B43" t="str">
            <v>8 à 18 points</v>
          </cell>
          <cell r="C43" t="str">
            <v>: endroit dangereux. Il faut assainir.</v>
          </cell>
        </row>
        <row r="45">
          <cell r="B45" t="str">
            <v>* Si "C" totalise 3 points, il faut toujours proposer des mesures.</v>
          </cell>
        </row>
        <row r="47">
          <cell r="O47" t="str">
            <v>© bpa - 2001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risque"/>
    </sheetNames>
    <sheetDataSet>
      <sheetData sheetId="0">
        <row r="1">
          <cell r="D1" t="str">
            <v>CHECK-LIST</v>
          </cell>
        </row>
        <row r="9">
          <cell r="R9" t="str">
            <v>Evaluation du risque, références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cations"/>
    </sheetNames>
    <sheetDataSet>
      <sheetData sheetId="0">
        <row r="1">
          <cell r="A1" t="str">
            <v xml:space="preserve">       Fiches techniques place de jeux</v>
          </cell>
        </row>
        <row r="2">
          <cell r="A2" t="str">
            <v>Feuille</v>
          </cell>
          <cell r="B2" t="str">
            <v>Modification</v>
          </cell>
          <cell r="C2" t="str">
            <v>Liste des adpatations / descriptif</v>
          </cell>
          <cell r="D2" t="str">
            <v>version</v>
          </cell>
          <cell r="E2" t="str">
            <v>Date</v>
          </cell>
        </row>
        <row r="3">
          <cell r="A3" t="str">
            <v>Escarpolette</v>
          </cell>
          <cell r="B3" t="str">
            <v>8.2, cellule B42</v>
          </cell>
          <cell r="C3" t="str">
            <v>précisé, la largeur minimale du revêtement est d'au moins 175 cm</v>
          </cell>
          <cell r="D3">
            <v>1.01</v>
          </cell>
          <cell r="E3">
            <v>37076</v>
          </cell>
        </row>
        <row r="4">
          <cell r="A4" t="str">
            <v>Escarpolette</v>
          </cell>
          <cell r="B4" t="str">
            <v>Commentaires</v>
          </cell>
          <cell r="C4" t="str">
            <v>Simplifié remarque (hauteur de chute D)</v>
          </cell>
          <cell r="D4">
            <v>1.01</v>
          </cell>
          <cell r="E4">
            <v>37076</v>
          </cell>
        </row>
        <row r="5">
          <cell r="A5" t="str">
            <v>Toboggan isolé</v>
          </cell>
          <cell r="B5" t="str">
            <v>Commentaires</v>
          </cell>
          <cell r="C5" t="str">
            <v>Supprimé remarque concernant surlongueur en cas de matériel naturel</v>
          </cell>
          <cell r="D5">
            <v>1.01</v>
          </cell>
          <cell r="E5">
            <v>37076</v>
          </cell>
        </row>
        <row r="6">
          <cell r="A6" t="str">
            <v>Tour de grimpe</v>
          </cell>
          <cell r="B6" t="str">
            <v>Commentaires</v>
          </cell>
          <cell r="C6" t="str">
            <v>Supprimé remarque concernant surlongueur en cas de matériel naturel</v>
          </cell>
          <cell r="D6">
            <v>1.01</v>
          </cell>
          <cell r="E6">
            <v>37076</v>
          </cell>
        </row>
        <row r="7">
          <cell r="A7" t="str">
            <v>Tour de grimpe</v>
          </cell>
          <cell r="B7" t="str">
            <v>Point 5, rajouté</v>
          </cell>
          <cell r="C7" t="str">
            <v>mais au minimum "X"</v>
          </cell>
          <cell r="D7">
            <v>1.02</v>
          </cell>
          <cell r="E7">
            <v>37081</v>
          </cell>
        </row>
        <row r="8">
          <cell r="A8" t="str">
            <v>Toboggan isolé</v>
          </cell>
          <cell r="B8" t="str">
            <v>Ajouté remarque sur croquis</v>
          </cell>
          <cell r="C8" t="str">
            <v>En septembre 2001, il a été admis que le gazon et les sols naturels pouvaient absorber 1,50 m 
hauteur de chute critique</v>
          </cell>
          <cell r="D8">
            <v>1.03</v>
          </cell>
          <cell r="E8">
            <v>37154</v>
          </cell>
        </row>
        <row r="9">
          <cell r="A9" t="str">
            <v>Toboggan isolé</v>
          </cell>
          <cell r="B9" t="str">
            <v>point 5 , modifié</v>
          </cell>
          <cell r="C9" t="str">
            <v>Adapté formule de calcul pour tenir compte de 1.50 m (au lieu de 1 m)</v>
          </cell>
          <cell r="D9">
            <v>1.03</v>
          </cell>
          <cell r="E9">
            <v>37154</v>
          </cell>
        </row>
        <row r="10">
          <cell r="A10" t="str">
            <v>Toboggan isolé</v>
          </cell>
          <cell r="B10" t="str">
            <v>Modifié commentaire relatif au point 5</v>
          </cell>
          <cell r="C10" t="str">
            <v>Calcul de la longueur de la partie du toboggan qui est située au dessus-de 1.50 mètres de hauteur, si le toboggan est installé sur du sol naturel (elle nécessitera en contrebas une zone amortissante spécifique): D = (hauteur h1 - 150 cm) / tg a</v>
          </cell>
          <cell r="D10">
            <v>1.03</v>
          </cell>
          <cell r="E10">
            <v>37154</v>
          </cell>
        </row>
        <row r="11">
          <cell r="A11" t="str">
            <v>Toboggan isolé</v>
          </cell>
          <cell r="B11" t="str">
            <v>Modifié commentaire relatif surf orange</v>
          </cell>
          <cell r="C11" t="str">
            <v>Correction "du point de départ du toboggan"</v>
          </cell>
          <cell r="D11">
            <v>1.03</v>
          </cell>
          <cell r="E11">
            <v>37154</v>
          </cell>
        </row>
        <row r="12">
          <cell r="A12" t="str">
            <v>Toboggan isolé</v>
          </cell>
          <cell r="B12" t="str">
            <v>Modifié croquis</v>
          </cell>
          <cell r="C12" t="str">
            <v>Adapté rayon au pied de l'échelle: 1,5o m conformément à EN -1176-3 fig 10</v>
          </cell>
          <cell r="D12">
            <v>1.03</v>
          </cell>
          <cell r="E12">
            <v>37154</v>
          </cell>
        </row>
        <row r="13">
          <cell r="A13" t="str">
            <v>Tour de grimpe</v>
          </cell>
          <cell r="B13" t="str">
            <v>Ajouté remarque sur croquis</v>
          </cell>
          <cell r="C13" t="str">
            <v>En septembre 2001, il a été admis que le gazon et les sols naturels pouvaient absorber 1,50 m 
hauteur de chute critique</v>
          </cell>
          <cell r="D13">
            <v>1.03</v>
          </cell>
          <cell r="E13">
            <v>37154</v>
          </cell>
        </row>
        <row r="14">
          <cell r="A14" t="str">
            <v>Tour de grimpe</v>
          </cell>
          <cell r="B14" t="str">
            <v>Modifié commentaire relatif au point 5</v>
          </cell>
          <cell r="C14" t="str">
            <v>Calcul de la longueur de la partie du toboggan qui est située au dessus-de 1.50 mètres de hauteur, si le toboggan est installé sur du sol naturel (elle nécessitera en contrebas une zone amortissante spécifique): D = (hauteur h1 - 150 cm) / tg a</v>
          </cell>
          <cell r="D14">
            <v>1.03</v>
          </cell>
          <cell r="E14">
            <v>37154</v>
          </cell>
        </row>
        <row r="15">
          <cell r="A15" t="str">
            <v>Toboggan isolé</v>
          </cell>
          <cell r="B15" t="str">
            <v>Suprimé remarque et modifié calcué en tenant compte de 1 mètre de hauteur de chute critique</v>
          </cell>
          <cell r="C15" t="str">
            <v>La hauteur critique pour le gazon et les sols naturels reste à 1 mètre - jusqu'à nouvelle information du CEN</v>
          </cell>
          <cell r="D15">
            <v>1.04</v>
          </cell>
          <cell r="E15">
            <v>37166</v>
          </cell>
        </row>
        <row r="16">
          <cell r="A16" t="str">
            <v>Tour de grimpe</v>
          </cell>
          <cell r="B16" t="str">
            <v>Suprimé remarque et modifié calcué en tenant compte de 1 mètre de hauteur de chute critique</v>
          </cell>
          <cell r="C16" t="str">
            <v>La hauteur critique pour le gazon et les sols naturels reste à 1 mètre - jusqu'à nouvelle information du CEN</v>
          </cell>
          <cell r="D16">
            <v>1.04</v>
          </cell>
          <cell r="E16">
            <v>37166</v>
          </cell>
        </row>
        <row r="17">
          <cell r="A17" t="str">
            <v>Escarpolette</v>
          </cell>
          <cell r="B17" t="str">
            <v>Modifications de forme</v>
          </cell>
          <cell r="C17" t="str">
            <v>Modifié cotation + longueur totale du revêtement</v>
          </cell>
          <cell r="D17" t="str">
            <v>1.10</v>
          </cell>
          <cell r="E17">
            <v>37175</v>
          </cell>
        </row>
        <row r="18">
          <cell r="A18" t="str">
            <v>Toboggan isolé</v>
          </cell>
          <cell r="B18" t="str">
            <v>Refonte concept, en fonction de 4.2.8.1.3 de EN 1176-1</v>
          </cell>
          <cell r="C18" t="str">
            <v>A partir de 0.60 m, surface de protection est de 1.50 m. Introduit des calculs logiques pour répondre à des limites de dimensions non linéaires. De même les valeurs négatives sont remplacées par zéro</v>
          </cell>
          <cell r="D18" t="str">
            <v>1.10</v>
          </cell>
          <cell r="E18">
            <v>37175</v>
          </cell>
        </row>
        <row r="19">
          <cell r="A19" t="str">
            <v>Tour de grimpe</v>
          </cell>
          <cell r="B19" t="str">
            <v>dito</v>
          </cell>
          <cell r="C19" t="str">
            <v>dito</v>
          </cell>
          <cell r="D19" t="str">
            <v>1.10</v>
          </cell>
          <cell r="E19">
            <v>37175</v>
          </cell>
        </row>
        <row r="20">
          <cell r="A20" t="str">
            <v>Angle maximum du toboggan</v>
          </cell>
          <cell r="B20" t="str">
            <v>Supprimé table</v>
          </cell>
          <cell r="C20" t="str">
            <v>Manque utilité: dans la pratique les toboggans sont exceptionnellement trop incliné. La norme tolère une pente moyenne de 40 degré, mais ponctuellement jusqu'à 60 degré (chi 4.4.1 de EN 1176-3)</v>
          </cell>
          <cell r="D20" t="str">
            <v>1.10</v>
          </cell>
          <cell r="E20">
            <v>37175</v>
          </cell>
        </row>
        <row r="21">
          <cell r="A21" t="str">
            <v>Général</v>
          </cell>
          <cell r="B21" t="str">
            <v>HYPERLINK</v>
          </cell>
          <cell r="C21" t="str">
            <v xml:space="preserve">Introduit des hyperlink pour faliciliter la navigation, rédîgé une tête de châpitres, introduit commentaires illustrés sur la norme EN 1176 </v>
          </cell>
          <cell r="D21" t="str">
            <v>1.10</v>
          </cell>
          <cell r="E21">
            <v>37181</v>
          </cell>
        </row>
        <row r="22">
          <cell r="A22" t="str">
            <v>Général</v>
          </cell>
          <cell r="B22" t="str">
            <v>Supprimé extraits livre DIN</v>
          </cell>
          <cell r="C22" t="str">
            <v>Attente autorisation de reproduire!</v>
          </cell>
          <cell r="D22">
            <v>1.1100000000000001</v>
          </cell>
          <cell r="E22">
            <v>37222</v>
          </cell>
        </row>
        <row r="23">
          <cell r="A23" t="str">
            <v>Parallépipède</v>
          </cell>
          <cell r="B23" t="str">
            <v>Tabelle et croquis</v>
          </cell>
          <cell r="C23" t="str">
            <v>Autorisation de reproduire dessin de Roethlisberger</v>
          </cell>
          <cell r="D23" t="str">
            <v>1.20</v>
          </cell>
          <cell r="E23">
            <v>37285</v>
          </cell>
        </row>
        <row r="24">
          <cell r="A24" t="str">
            <v>Hutte</v>
          </cell>
          <cell r="B24" t="str">
            <v>Tabelle et croquis</v>
          </cell>
          <cell r="C24" t="str">
            <v>Problème hauteur de chute maximale au droit entrée</v>
          </cell>
          <cell r="D24" t="str">
            <v>1.20</v>
          </cell>
          <cell r="E24">
            <v>37285</v>
          </cell>
        </row>
        <row r="25">
          <cell r="A25" t="str">
            <v>Manèges</v>
          </cell>
          <cell r="B25" t="str">
            <v>Tabelle et croquis</v>
          </cell>
          <cell r="C25" t="str">
            <v>Traités divers cas en suspens, accord de Fuchs pour dessins</v>
          </cell>
          <cell r="D25" t="str">
            <v>1.20</v>
          </cell>
          <cell r="E25">
            <v>37285</v>
          </cell>
        </row>
        <row r="26">
          <cell r="A26" t="str">
            <v>Hutte</v>
          </cell>
          <cell r="B26" t="str">
            <v>Concept sécurité sol</v>
          </cell>
          <cell r="C26" t="str">
            <v>Réglé définition, par rapport aux surfaces latérales côté des pans</v>
          </cell>
          <cell r="D26" t="str">
            <v>1.23</v>
          </cell>
          <cell r="E26">
            <v>37287</v>
          </cell>
        </row>
        <row r="27">
          <cell r="A27" t="str">
            <v>Manège double</v>
          </cell>
          <cell r="B27" t="str">
            <v>Calcul de l'annneau périphérique de sécurité</v>
          </cell>
          <cell r="C27" t="str">
            <v xml:space="preserve">Tenu compte du fait qu'il existe des engins de petites dimensions et qu'au-dessous de 60 cm de hauteur maximum, la largeur de l'anneau peut-être ramenée à 100 cm </v>
          </cell>
          <cell r="D27">
            <v>1.24</v>
          </cell>
          <cell r="E27">
            <v>37302</v>
          </cell>
        </row>
        <row r="28">
          <cell r="A28" t="str">
            <v>Plateau équilibre</v>
          </cell>
          <cell r="B28" t="str">
            <v>Rajouté item</v>
          </cell>
          <cell r="D28">
            <v>1.25</v>
          </cell>
          <cell r="E28">
            <v>37327</v>
          </cell>
        </row>
        <row r="29">
          <cell r="A29" t="str">
            <v>Pas de géant</v>
          </cell>
          <cell r="B29" t="str">
            <v>Rajouté item</v>
          </cell>
          <cell r="D29">
            <v>1.25</v>
          </cell>
          <cell r="E29">
            <v>37327</v>
          </cell>
        </row>
        <row r="30">
          <cell r="A30" t="str">
            <v>Tour et toboggan hélicoïdal</v>
          </cell>
          <cell r="B30" t="str">
            <v>Rajouté item</v>
          </cell>
          <cell r="D30" t="str">
            <v>1.30</v>
          </cell>
          <cell r="E30">
            <v>37327</v>
          </cell>
        </row>
        <row r="31">
          <cell r="A31" t="str">
            <v>Adapté calcul dimension surface amortissante</v>
          </cell>
          <cell r="B31" t="str">
            <v>Toboggan, tour de grimpe etc.</v>
          </cell>
          <cell r="C31" t="str">
            <v>Lorsque la hauteur est inférieure à 150 cm, la règle 2/3 H + 50 cm n'est plus valable, mais 150 cm au minimum</v>
          </cell>
          <cell r="D31">
            <v>1.31</v>
          </cell>
          <cell r="E31">
            <v>37337</v>
          </cell>
        </row>
        <row r="32">
          <cell r="A32" t="str">
            <v>Plateau d'équilibre</v>
          </cell>
          <cell r="B32" t="str">
            <v>Précisé aire de chute et aire libre</v>
          </cell>
          <cell r="C32" t="str">
            <v>Le plateau déquilibre n'étant pas un manège, l'aire de chute est réduite à 2 mètres en couronne par rapport au diamètre du plateau, par contre l'aire libre est une couronne de 3 mètres.</v>
          </cell>
          <cell r="D32">
            <v>1.32</v>
          </cell>
          <cell r="E32">
            <v>37368</v>
          </cell>
        </row>
        <row r="33">
          <cell r="A33" t="str">
            <v>Cheval à bascule</v>
          </cell>
          <cell r="B33" t="str">
            <v>Dessins synoptiques</v>
          </cell>
          <cell r="C33" t="str">
            <v>Rassemblés toutes les informations nécessaires au contrôle et à l'assainissement des anciennes versions</v>
          </cell>
          <cell r="D33">
            <v>1.33</v>
          </cell>
          <cell r="E33">
            <v>37377</v>
          </cell>
        </row>
        <row r="34">
          <cell r="A34" t="str">
            <v>Cheval à bascule</v>
          </cell>
          <cell r="B34" t="str">
            <v>a) Diamètre des poignées et b) aire de chute</v>
          </cell>
          <cell r="C34" t="str">
            <v>a) Réduit à 3 cm le diamètre maximum, compte tenu dernier alinéa de 4.8. b)  rajouté remarques 150 cm = recommandation du bpa et 100 cm mini selon norme 4.11</v>
          </cell>
          <cell r="D34">
            <v>1.34</v>
          </cell>
          <cell r="E34">
            <v>37379</v>
          </cell>
        </row>
        <row r="35">
          <cell r="A35" t="str">
            <v>Manèges standard</v>
          </cell>
          <cell r="B35" t="str">
            <v>Adapté calcul de l'aire de chute du manège standard</v>
          </cell>
          <cell r="C35" t="str">
            <v>C'est avant tout le diamètre maximum qui détermine le diamètre de l'aire de chute - dans certains cas de configuration, c'est la plus grande nhauteur de chute qui est à prendre en compte. La formule calculée en tient compte</v>
          </cell>
          <cell r="D35">
            <v>1.34</v>
          </cell>
          <cell r="E35">
            <v>37379</v>
          </cell>
        </row>
        <row r="36">
          <cell r="A36" t="str">
            <v>Pas de géant</v>
          </cell>
          <cell r="B36" t="str">
            <v>Adapté calcul de l'aire de chute au cas général</v>
          </cell>
          <cell r="C36" t="str">
            <v xml:space="preserve">Rajouté une suspension à chaîne qui permet de déterminer tous les cas de pas de géant... </v>
          </cell>
          <cell r="D36">
            <v>1.35</v>
          </cell>
          <cell r="E36">
            <v>37382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bersicht"/>
      <sheetName val="Kletterbaum drehbar leer"/>
      <sheetName val="Kletterbaum ergänzt"/>
      <sheetName val="Stossdämpfende  Materialien"/>
    </sheetNames>
    <sheetDataSet>
      <sheetData sheetId="0" refreshError="1"/>
      <sheetData sheetId="1" refreshError="1"/>
      <sheetData sheetId="2" refreshError="1"/>
      <sheetData sheetId="3">
        <row r="1">
          <cell r="A1" t="str">
            <v>Uebersicht stossdämpfende Bodenbeläge nach SN EN 1177 (Masse in cm)</v>
          </cell>
        </row>
        <row r="2">
          <cell r="A2" t="str">
            <v>Material</v>
          </cell>
          <cell r="C2" t="str">
            <v>Beschrieb</v>
          </cell>
          <cell r="D2" t="str">
            <v>Anwendung</v>
          </cell>
          <cell r="E2" t="str">
            <v>Maximale Fallhöhe</v>
          </cell>
          <cell r="F2" t="str">
            <v>Fallschutz F</v>
          </cell>
        </row>
        <row r="3">
          <cell r="A3" t="str">
            <v>Hartbelag</v>
          </cell>
          <cell r="C3" t="str">
            <v>Asphalt, Beton</v>
          </cell>
          <cell r="D3" t="str">
            <v>Befahrbare Flächen</v>
          </cell>
          <cell r="E3" t="str">
            <v>----------</v>
          </cell>
          <cell r="F3" t="str">
            <v>----------</v>
          </cell>
        </row>
        <row r="4">
          <cell r="A4" t="str">
            <v>Naturbelag</v>
          </cell>
          <cell r="C4" t="str">
            <v>Erde, Lehm, Gras, Mergel oder Kies</v>
          </cell>
          <cell r="D4" t="str">
            <v>Spielfelder/ Spielplatzgeräte</v>
          </cell>
          <cell r="E4">
            <v>100</v>
          </cell>
          <cell r="F4" t="str">
            <v>----------</v>
          </cell>
        </row>
        <row r="5">
          <cell r="A5" t="str">
            <v>Rasen</v>
          </cell>
          <cell r="D5" t="str">
            <v>Spielfelder/ Spielplatzgeräte</v>
          </cell>
          <cell r="E5">
            <v>100</v>
          </cell>
          <cell r="F5" t="str">
            <v>----------</v>
          </cell>
        </row>
        <row r="6">
          <cell r="A6" t="str">
            <v>Rundkies:                                Körnung 2–8 mm</v>
          </cell>
          <cell r="C6" t="str">
            <v xml:space="preserve">Siebtest gemäss SN EN 933–1
</v>
          </cell>
          <cell r="D6" t="str">
            <v>Spielplatzgeräte</v>
          </cell>
          <cell r="E6">
            <v>200</v>
          </cell>
          <cell r="F6">
            <v>20</v>
          </cell>
        </row>
        <row r="7">
          <cell r="E7">
            <v>300</v>
          </cell>
          <cell r="F7">
            <v>30</v>
          </cell>
        </row>
        <row r="8">
          <cell r="A8" t="str">
            <v>Rindenschnitzel                           Korngrösse: 20–80 mm</v>
          </cell>
          <cell r="C8" t="str">
            <v>Länge ca. 10 cm; in frischem, trockenem und aufgelockertem Zustand</v>
          </cell>
          <cell r="D8" t="str">
            <v>Spielplatzgeräte</v>
          </cell>
          <cell r="E8">
            <v>200</v>
          </cell>
          <cell r="F8">
            <v>20</v>
          </cell>
        </row>
        <row r="9">
          <cell r="E9">
            <v>300</v>
          </cell>
          <cell r="F9">
            <v>30</v>
          </cell>
        </row>
        <row r="10">
          <cell r="A10" t="str">
            <v>Holzschnitzel                              Korngrösse: 5–30 mm</v>
          </cell>
          <cell r="C10" t="str">
            <v>Granulat; in frischem, trockenem und aufgelockertem Zustand</v>
          </cell>
          <cell r="D10" t="str">
            <v>Spielplatzgeräte</v>
          </cell>
          <cell r="E10">
            <v>200</v>
          </cell>
          <cell r="F10">
            <v>20</v>
          </cell>
        </row>
        <row r="11">
          <cell r="E11">
            <v>300</v>
          </cell>
          <cell r="F11">
            <v>30</v>
          </cell>
        </row>
        <row r="12">
          <cell r="A12" t="str">
            <v xml:space="preserve">Quarzsand                               Körnung: 0,2–2 mm   </v>
          </cell>
          <cell r="C12" t="str">
            <v>Sand ohne Lehmanteil;                                Siebtest gemäss SN EN 933–1</v>
          </cell>
          <cell r="D12" t="str">
            <v>Spielplatzgeräte</v>
          </cell>
          <cell r="E12">
            <v>200</v>
          </cell>
          <cell r="F12">
            <v>20</v>
          </cell>
        </row>
        <row r="13">
          <cell r="D13" t="str">
            <v>Unter Kletter- oder Turngeräten</v>
          </cell>
          <cell r="E13">
            <v>300</v>
          </cell>
          <cell r="F13">
            <v>30</v>
          </cell>
        </row>
        <row r="14">
          <cell r="A14" t="str">
            <v>Fallschutzplatten und fest eingebaute Fallschutzbeläge</v>
          </cell>
          <cell r="C14" t="str">
            <v>Auf Fallhöhe abgestimmt [siehe bfu-Liste * «Künstliche Fallschutz-materialen» im Internet (SN EN 1177)]</v>
          </cell>
          <cell r="D14" t="str">
            <v>Spielplatzgeräte</v>
          </cell>
          <cell r="E14">
            <v>300</v>
          </cell>
          <cell r="F14" t="str">
            <v xml:space="preserve">Dicke der Beläge 
je nach Laborergebnissen und Prüfzertifikat
</v>
          </cell>
        </row>
        <row r="15">
          <cell r="A15" t="str">
            <v>Bemerkungen:</v>
          </cell>
        </row>
        <row r="16">
          <cell r="A16" t="str">
            <v>Die Norm SN EN 1777, regelt in Ziff. 4.1.1, dass stossdämpfende Spielplatzböden frei sein müssen von scharfkantigen und gefährlich vorstehenden Teilen.</v>
          </cell>
        </row>
        <row r="17">
          <cell r="A17" t="str">
            <v>Schreinereiabfälle sind als stossdämpfenden Materialien ungeeignet: harte Materialien, mit zu grossen Korngrössen können Gesichtsverletzungen verursachen.</v>
          </cell>
        </row>
        <row r="18">
          <cell r="A18" t="str">
            <v xml:space="preserve">Grünabfälle (z.B. gehäckselte Äste) nur unter Vorbehalt einsetzbar: keine giftigen Pflanzen, keine Stachelpflanzen. Erhöhte Tendenz zur Kompostierung !  </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92D050"/>
        </a:solidFill>
        <a:ln w="9525">
          <a:solidFill>
            <a:schemeClr val="bg1"/>
          </a:solidFill>
          <a:miter lim="800000"/>
          <a:headEnd/>
          <a:tailEnd type="arrow" w="med" len="med"/>
        </a:ln>
      </a:spPr>
      <a:bodyPr wrap="square" lIns="18000" tIns="36000" rIns="18000" bIns="36000"/>
      <a:lstStyle>
        <a:defPPr algn="ctr">
          <a:defRPr sz="400" b="1">
            <a:latin typeface="Arial" charset="0"/>
          </a:defRPr>
        </a:defPPr>
      </a:lstStyle>
    </a:spDef>
    <a:lnDef>
      <a:spPr bwMode="auto">
        <a:xfrm>
          <a:off x="0" y="0"/>
          <a:ext cx="1" cy="1"/>
        </a:xfrm>
        <a:custGeom>
          <a:avLst/>
          <a:gdLst/>
          <a:ahLst/>
          <a:cxnLst/>
          <a:rect l="0" t="0" r="0" b="0"/>
          <a:pathLst/>
        </a:custGeom>
        <a:solidFill>
          <a:srgbClr val="FF9999"/>
        </a:solidFill>
        <a:ln w="9525" cap="flat" cmpd="sng" algn="ctr">
          <a:noFill/>
          <a:prstDash val="solid"/>
          <a:round/>
          <a:headEnd type="none" w="med" len="med"/>
          <a:tailEnd type="none" w="med" len="med"/>
        </a:ln>
        <a:effectLst/>
      </a:spPr>
      <a:bodyPr vertOverflow="clip" wrap="square" lIns="18000" tIns="10800" rIns="18000" bIns="1080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image" Target="../media/image70.emf"/><Relationship Id="rId5" Type="http://schemas.openxmlformats.org/officeDocument/2006/relationships/package" Target="../embeddings/Microsoft_Word-Dokument.docx"/><Relationship Id="rId4" Type="http://schemas.openxmlformats.org/officeDocument/2006/relationships/vmlDrawing" Target="../drawings/vmlDrawing6.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image" Target="../media/image71.emf"/><Relationship Id="rId5" Type="http://schemas.openxmlformats.org/officeDocument/2006/relationships/oleObject" Target="../embeddings/Microsoft_Word_97-2003-Dokument1.doc"/><Relationship Id="rId4" Type="http://schemas.openxmlformats.org/officeDocument/2006/relationships/vmlDrawing" Target="../drawings/vmlDrawing7.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image" Target="../media/image79.emf"/><Relationship Id="rId5" Type="http://schemas.openxmlformats.org/officeDocument/2006/relationships/oleObject" Target="../embeddings/Microsoft_Word_97-2003-Dokument2.doc"/><Relationship Id="rId4" Type="http://schemas.openxmlformats.org/officeDocument/2006/relationships/vmlDrawing" Target="../drawings/vmlDrawing8.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7.bin"/><Relationship Id="rId1" Type="http://schemas.openxmlformats.org/officeDocument/2006/relationships/hyperlink" Target="https://www.bfu.ch/German/haus/Documents/Fall.pdf"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image" Target="../media/image38.emf"/><Relationship Id="rId5" Type="http://schemas.openxmlformats.org/officeDocument/2006/relationships/oleObject" Target="../embeddings/Microsoft_Word_97-2003-Dokument.doc"/><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A3"/>
  <sheetViews>
    <sheetView showGridLines="0" tabSelected="1" zoomScaleNormal="100" workbookViewId="0"/>
  </sheetViews>
  <sheetFormatPr baseColWidth="10" defaultRowHeight="12.75"/>
  <cols>
    <col min="1" max="1" width="99.7109375" style="261" customWidth="1"/>
    <col min="2" max="16384" width="11.42578125" style="261"/>
  </cols>
  <sheetData>
    <row r="1" spans="1:1" ht="409.5" customHeight="1" thickBot="1">
      <c r="A1" s="344"/>
    </row>
    <row r="2" spans="1:1" ht="298.5" customHeight="1"/>
    <row r="3" spans="1:1" ht="133.5" customHeight="1"/>
  </sheetData>
  <sheetProtection password="8DA3" sheet="1" objects="1" scenarios="1" selectLockedCells="1" selectUnlockedCells="1"/>
  <phoneticPr fontId="0" type="noConversion"/>
  <pageMargins left="0.27559055118110237" right="0" top="0" bottom="0" header="0" footer="0"/>
  <pageSetup paperSize="9" scale="97"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6" tint="0.39997558519241921"/>
  </sheetPr>
  <dimension ref="A1:R61"/>
  <sheetViews>
    <sheetView showGridLines="0" zoomScaleNormal="100" workbookViewId="0">
      <selection activeCell="B3" sqref="B3:D3"/>
    </sheetView>
  </sheetViews>
  <sheetFormatPr baseColWidth="10" defaultRowHeight="12.75"/>
  <cols>
    <col min="1" max="1" width="5.7109375" style="3" customWidth="1"/>
    <col min="2" max="2" width="47.5703125" style="3" customWidth="1"/>
    <col min="3" max="3" width="7.28515625" style="3" customWidth="1"/>
    <col min="4" max="4" width="11.42578125" style="3"/>
    <col min="5" max="5" width="9.28515625" style="3" customWidth="1"/>
    <col min="6" max="6" width="8.5703125" style="3" customWidth="1"/>
    <col min="7" max="7" width="5.7109375" style="3" customWidth="1"/>
    <col min="8" max="8" width="11.42578125" style="3"/>
    <col min="9" max="9" width="12" style="3" customWidth="1"/>
    <col min="10" max="10" width="11" style="3" bestFit="1" customWidth="1"/>
    <col min="11" max="16384" width="11.42578125" style="3"/>
  </cols>
  <sheetData>
    <row r="1" spans="1:14" ht="45" customHeight="1">
      <c r="A1" s="575" t="s">
        <v>638</v>
      </c>
      <c r="B1" s="575"/>
      <c r="C1" s="575"/>
      <c r="D1" s="575"/>
      <c r="E1" s="575"/>
      <c r="F1" s="575"/>
      <c r="G1" s="5"/>
    </row>
    <row r="2" spans="1:14" ht="53.25" customHeight="1">
      <c r="A2" s="577"/>
      <c r="B2" s="577"/>
      <c r="C2" s="577"/>
      <c r="D2" s="577"/>
      <c r="E2" s="577"/>
      <c r="F2" s="577"/>
      <c r="G2" s="5"/>
    </row>
    <row r="3" spans="1:14" ht="26.25" customHeight="1">
      <c r="A3" s="107" t="s">
        <v>211</v>
      </c>
      <c r="B3" s="584"/>
      <c r="C3" s="584"/>
      <c r="D3" s="584"/>
      <c r="E3" s="581">
        <f ca="1">TODAY()</f>
        <v>43763</v>
      </c>
      <c r="F3" s="581"/>
    </row>
    <row r="4" spans="1:14" ht="22.5" customHeight="1">
      <c r="A4" s="108" t="s">
        <v>25</v>
      </c>
      <c r="B4" s="583"/>
      <c r="C4" s="583"/>
      <c r="D4" s="583"/>
      <c r="E4" s="579"/>
      <c r="F4" s="580"/>
    </row>
    <row r="5" spans="1:14">
      <c r="A5" s="17"/>
      <c r="B5" s="6"/>
      <c r="C5" s="6"/>
      <c r="D5" s="6"/>
      <c r="E5" s="6"/>
      <c r="F5" s="18"/>
      <c r="H5"/>
      <c r="I5"/>
      <c r="J5"/>
      <c r="K5"/>
      <c r="L5"/>
      <c r="M5"/>
      <c r="N5"/>
    </row>
    <row r="6" spans="1:14">
      <c r="A6" s="17"/>
      <c r="B6" s="6"/>
      <c r="C6" s="6"/>
      <c r="D6" s="6"/>
      <c r="E6" s="6"/>
      <c r="F6" s="18"/>
      <c r="H6"/>
      <c r="I6"/>
      <c r="J6"/>
      <c r="K6"/>
      <c r="L6"/>
      <c r="M6"/>
      <c r="N6"/>
    </row>
    <row r="7" spans="1:14">
      <c r="A7" s="17"/>
      <c r="B7" s="6"/>
      <c r="C7" s="6"/>
      <c r="D7" s="6"/>
      <c r="E7" s="6"/>
      <c r="F7" s="18"/>
      <c r="H7"/>
      <c r="I7"/>
      <c r="J7"/>
      <c r="K7"/>
      <c r="L7"/>
      <c r="M7"/>
      <c r="N7"/>
    </row>
    <row r="8" spans="1:14">
      <c r="A8" s="17"/>
      <c r="B8" s="30" t="s">
        <v>55</v>
      </c>
      <c r="C8" s="30"/>
      <c r="D8" s="6"/>
      <c r="E8" s="6"/>
      <c r="F8" s="18"/>
    </row>
    <row r="9" spans="1:14">
      <c r="A9" s="17"/>
      <c r="B9" s="6"/>
      <c r="C9" s="6"/>
      <c r="D9" s="6"/>
      <c r="E9" s="6"/>
      <c r="F9" s="18"/>
    </row>
    <row r="10" spans="1:14">
      <c r="A10" s="17"/>
      <c r="B10" s="6"/>
      <c r="C10" s="6"/>
      <c r="D10" s="6"/>
      <c r="E10" s="6"/>
      <c r="F10" s="18"/>
      <c r="I10"/>
    </row>
    <row r="11" spans="1:14">
      <c r="A11" s="17"/>
      <c r="B11" s="6"/>
      <c r="C11" s="6"/>
      <c r="D11" s="6"/>
      <c r="E11" s="6"/>
      <c r="F11" s="18"/>
    </row>
    <row r="12" spans="1:14">
      <c r="A12" s="17"/>
      <c r="B12" s="6"/>
      <c r="C12" s="6"/>
      <c r="D12" s="6"/>
      <c r="E12" s="6"/>
      <c r="F12" s="18"/>
      <c r="H12"/>
      <c r="I12"/>
    </row>
    <row r="13" spans="1:14">
      <c r="A13" s="17"/>
      <c r="B13" s="6"/>
      <c r="C13" s="6"/>
      <c r="D13" s="6"/>
      <c r="E13" s="6"/>
      <c r="F13" s="18"/>
      <c r="H13"/>
      <c r="I13"/>
    </row>
    <row r="14" spans="1:14">
      <c r="A14" s="17"/>
      <c r="B14" s="6"/>
      <c r="C14" s="6"/>
      <c r="D14" s="6"/>
      <c r="E14" s="6"/>
      <c r="F14" s="18"/>
      <c r="H14" s="1"/>
      <c r="I14"/>
    </row>
    <row r="15" spans="1:14">
      <c r="A15" s="17"/>
      <c r="B15" s="6"/>
      <c r="C15" s="6"/>
      <c r="D15" s="6"/>
      <c r="E15" s="6"/>
      <c r="F15" s="18"/>
    </row>
    <row r="16" spans="1:14">
      <c r="A16" s="17"/>
      <c r="B16" s="6"/>
      <c r="C16" s="6"/>
      <c r="D16" s="6"/>
      <c r="E16" s="6"/>
      <c r="F16" s="18"/>
    </row>
    <row r="17" spans="1:10">
      <c r="A17" s="17"/>
      <c r="B17" s="6"/>
      <c r="C17" s="6"/>
      <c r="D17" s="6"/>
      <c r="E17" s="6"/>
      <c r="F17" s="18"/>
    </row>
    <row r="18" spans="1:10">
      <c r="A18" s="17"/>
      <c r="B18" s="6"/>
      <c r="C18" s="6"/>
      <c r="D18" s="6"/>
      <c r="E18" s="6"/>
      <c r="F18" s="18"/>
    </row>
    <row r="19" spans="1:10">
      <c r="A19" s="17"/>
      <c r="B19" s="6"/>
      <c r="C19" s="6"/>
      <c r="D19" s="6"/>
      <c r="E19" s="6"/>
      <c r="F19" s="18"/>
    </row>
    <row r="20" spans="1:10">
      <c r="A20" s="17"/>
      <c r="B20" s="6"/>
      <c r="C20" s="6"/>
      <c r="D20" s="6"/>
      <c r="E20" s="6"/>
      <c r="F20" s="18"/>
    </row>
    <row r="21" spans="1:10">
      <c r="A21" s="17"/>
      <c r="B21" s="6"/>
      <c r="C21" s="6"/>
      <c r="D21" s="6"/>
      <c r="E21" s="6"/>
      <c r="F21" s="18"/>
    </row>
    <row r="22" spans="1:10">
      <c r="A22" s="17"/>
      <c r="B22" s="6"/>
      <c r="C22" s="6"/>
      <c r="D22" s="6"/>
      <c r="E22" s="6"/>
      <c r="F22" s="18"/>
    </row>
    <row r="23" spans="1:10">
      <c r="A23" s="17"/>
      <c r="B23" s="6"/>
      <c r="C23" s="6"/>
      <c r="D23" s="6"/>
      <c r="E23" s="6"/>
      <c r="F23" s="18"/>
    </row>
    <row r="24" spans="1:10">
      <c r="A24" s="17"/>
      <c r="B24" s="6"/>
      <c r="C24" s="6"/>
      <c r="D24" s="6"/>
      <c r="E24" s="6"/>
      <c r="F24" s="18"/>
      <c r="G24"/>
      <c r="I24"/>
      <c r="J24"/>
    </row>
    <row r="25" spans="1:10">
      <c r="A25" s="17"/>
      <c r="B25" s="6"/>
      <c r="C25" s="6"/>
      <c r="D25" s="6"/>
      <c r="E25" s="6"/>
      <c r="F25" s="18"/>
      <c r="H25"/>
      <c r="I25"/>
    </row>
    <row r="26" spans="1:10" ht="27" customHeight="1">
      <c r="A26" s="587"/>
      <c r="B26" s="588"/>
      <c r="C26" s="588"/>
      <c r="D26" s="588"/>
      <c r="E26" s="588"/>
      <c r="F26" s="589"/>
      <c r="H26"/>
      <c r="I26"/>
    </row>
    <row r="27" spans="1:10">
      <c r="A27" s="19"/>
      <c r="B27" s="20"/>
      <c r="C27" s="20"/>
      <c r="D27" s="20"/>
      <c r="E27" s="20"/>
      <c r="F27" s="29"/>
      <c r="H27"/>
      <c r="I27"/>
    </row>
    <row r="28" spans="1:10" ht="27.75" customHeight="1">
      <c r="A28" s="28"/>
      <c r="D28" s="6"/>
      <c r="E28" s="6"/>
      <c r="F28" s="6"/>
      <c r="H28"/>
      <c r="I28"/>
    </row>
    <row r="29" spans="1:10" ht="15.75">
      <c r="A29" s="28" t="s">
        <v>214</v>
      </c>
      <c r="D29" s="407" t="s">
        <v>218</v>
      </c>
      <c r="E29" s="7"/>
      <c r="F29" s="7"/>
      <c r="H29"/>
      <c r="I29" s="47"/>
    </row>
    <row r="30" spans="1:10" ht="18.75">
      <c r="A30" s="86">
        <v>1</v>
      </c>
      <c r="B30" s="45" t="s">
        <v>231</v>
      </c>
      <c r="C30" s="408" t="s">
        <v>140</v>
      </c>
      <c r="D30" s="409">
        <v>180</v>
      </c>
      <c r="E30" s="7"/>
      <c r="F30" s="7"/>
      <c r="H30"/>
      <c r="I30"/>
    </row>
    <row r="31" spans="1:10" ht="18.75">
      <c r="A31" s="86">
        <v>2</v>
      </c>
      <c r="B31" s="45" t="s">
        <v>215</v>
      </c>
      <c r="C31" s="408" t="s">
        <v>152</v>
      </c>
      <c r="D31" s="409">
        <v>175</v>
      </c>
      <c r="E31" s="7"/>
      <c r="F31" s="7"/>
      <c r="H31"/>
      <c r="I31"/>
    </row>
    <row r="32" spans="1:10" ht="18.75">
      <c r="A32" s="86">
        <v>3</v>
      </c>
      <c r="B32" s="45" t="s">
        <v>216</v>
      </c>
      <c r="C32" s="408" t="s">
        <v>153</v>
      </c>
      <c r="D32" s="409">
        <v>210</v>
      </c>
      <c r="E32" s="22"/>
      <c r="F32" s="7"/>
      <c r="H32"/>
      <c r="I32"/>
    </row>
    <row r="33" spans="1:18" ht="24" customHeight="1">
      <c r="A33" s="28" t="s">
        <v>217</v>
      </c>
      <c r="D33"/>
      <c r="E33" s="242" t="s">
        <v>101</v>
      </c>
    </row>
    <row r="34" spans="1:18" ht="18.75" customHeight="1">
      <c r="A34" s="86">
        <v>5</v>
      </c>
      <c r="B34" s="585" t="s">
        <v>505</v>
      </c>
      <c r="C34" s="585"/>
      <c r="D34" s="410" t="s">
        <v>127</v>
      </c>
      <c r="E34" s="430">
        <f>IF(($D$30-150)&lt;0,150,(($D$30*2/3+50)))</f>
        <v>170</v>
      </c>
      <c r="F34" s="21"/>
      <c r="G34" s="13"/>
      <c r="J34"/>
      <c r="K34"/>
      <c r="L34"/>
      <c r="M34"/>
      <c r="N34"/>
      <c r="O34"/>
      <c r="P34"/>
      <c r="Q34"/>
      <c r="R34"/>
    </row>
    <row r="35" spans="1:18" ht="19.5" customHeight="1">
      <c r="A35" s="88">
        <v>6</v>
      </c>
      <c r="B35" s="188" t="s">
        <v>706</v>
      </c>
      <c r="C35" s="45"/>
      <c r="D35" s="410" t="s">
        <v>105</v>
      </c>
      <c r="E35" s="430">
        <f>+$D$31+(2*$E$34)</f>
        <v>515</v>
      </c>
      <c r="F35" s="225" t="s">
        <v>129</v>
      </c>
      <c r="G35" s="13"/>
      <c r="J35"/>
      <c r="K35"/>
      <c r="L35"/>
      <c r="M35"/>
      <c r="N35"/>
      <c r="O35"/>
      <c r="P35"/>
      <c r="Q35"/>
      <c r="R35"/>
    </row>
    <row r="36" spans="1:18" ht="19.5" customHeight="1">
      <c r="A36" s="88">
        <v>7</v>
      </c>
      <c r="B36" s="188" t="s">
        <v>707</v>
      </c>
      <c r="C36" s="45"/>
      <c r="D36" s="410" t="s">
        <v>119</v>
      </c>
      <c r="E36" s="430">
        <f>2*$E$34</f>
        <v>340</v>
      </c>
      <c r="F36" s="411">
        <f>+$E$35*$E$36/10000</f>
        <v>17.510000000000002</v>
      </c>
      <c r="G36" s="13"/>
      <c r="J36"/>
      <c r="K36"/>
      <c r="L36"/>
      <c r="M36"/>
      <c r="N36"/>
      <c r="O36"/>
      <c r="P36"/>
      <c r="Q36"/>
      <c r="R36"/>
    </row>
    <row r="37" spans="1:18" ht="19.5" customHeight="1">
      <c r="A37" s="88">
        <v>7</v>
      </c>
      <c r="B37" s="188" t="s">
        <v>775</v>
      </c>
      <c r="C37" s="10"/>
      <c r="D37" s="427" t="s">
        <v>784</v>
      </c>
      <c r="E37" s="518">
        <f>+$D$30</f>
        <v>180</v>
      </c>
      <c r="G37" s="13"/>
      <c r="J37"/>
      <c r="K37"/>
      <c r="L37"/>
      <c r="M37"/>
      <c r="N37"/>
      <c r="O37"/>
      <c r="P37"/>
      <c r="Q37"/>
      <c r="R37"/>
    </row>
    <row r="38" spans="1:18" ht="42.75" customHeight="1">
      <c r="A38" s="71" t="s">
        <v>75</v>
      </c>
      <c r="B38" s="90"/>
      <c r="C38" s="90"/>
      <c r="D38" s="72"/>
      <c r="E38" s="72"/>
      <c r="F38" s="72" t="str">
        <f>+Inhaltsv.!$C$47</f>
        <v>Technische Daten Spielplatzgeräte - Version 5.08</v>
      </c>
      <c r="J38"/>
      <c r="K38"/>
      <c r="L38"/>
      <c r="M38"/>
      <c r="N38"/>
      <c r="O38"/>
      <c r="P38"/>
      <c r="Q38"/>
      <c r="R38"/>
    </row>
    <row r="39" spans="1:18">
      <c r="J39"/>
      <c r="K39"/>
      <c r="L39"/>
      <c r="M39"/>
      <c r="N39"/>
      <c r="O39"/>
      <c r="P39"/>
      <c r="Q39"/>
      <c r="R39"/>
    </row>
    <row r="40" spans="1:18">
      <c r="H40"/>
      <c r="I40"/>
      <c r="J40"/>
      <c r="K40"/>
      <c r="L40"/>
      <c r="M40"/>
      <c r="N40"/>
      <c r="O40"/>
      <c r="P40"/>
      <c r="Q40"/>
      <c r="R40"/>
    </row>
    <row r="41" spans="1:18">
      <c r="H41"/>
      <c r="I41"/>
      <c r="J41"/>
      <c r="K41"/>
      <c r="L41"/>
      <c r="M41"/>
      <c r="N41"/>
      <c r="O41"/>
      <c r="P41"/>
      <c r="Q41"/>
      <c r="R41"/>
    </row>
    <row r="42" spans="1:18" ht="12.75" customHeight="1">
      <c r="A42"/>
      <c r="B42"/>
      <c r="C42"/>
      <c r="D42"/>
      <c r="E42"/>
      <c r="F42"/>
      <c r="G42"/>
      <c r="H42"/>
      <c r="I42"/>
      <c r="J42"/>
      <c r="K42"/>
      <c r="L42"/>
      <c r="M42"/>
      <c r="N42"/>
      <c r="O42"/>
      <c r="P42"/>
      <c r="Q42"/>
      <c r="R42"/>
    </row>
    <row r="43" spans="1:18">
      <c r="A43"/>
      <c r="B43"/>
      <c r="C43"/>
      <c r="D43"/>
      <c r="E43"/>
      <c r="F43"/>
      <c r="G43"/>
      <c r="H43"/>
      <c r="I43"/>
      <c r="J43"/>
      <c r="K43"/>
      <c r="L43"/>
      <c r="M43"/>
      <c r="N43"/>
      <c r="O43"/>
      <c r="P43"/>
      <c r="Q43"/>
      <c r="R43"/>
    </row>
    <row r="44" spans="1:18" ht="24" customHeight="1">
      <c r="A44" s="6"/>
      <c r="B44" s="6"/>
      <c r="C44" s="6"/>
      <c r="D44" s="6"/>
      <c r="E44" s="6"/>
      <c r="F44" s="6"/>
      <c r="G44"/>
      <c r="H44"/>
      <c r="I44"/>
      <c r="J44"/>
      <c r="K44"/>
      <c r="L44"/>
      <c r="M44"/>
      <c r="N44"/>
      <c r="O44"/>
      <c r="P44"/>
      <c r="Q44"/>
      <c r="R44"/>
    </row>
    <row r="45" spans="1:18" ht="27.75" customHeight="1">
      <c r="A45" s="6"/>
      <c r="B45" s="520"/>
      <c r="C45" s="520"/>
      <c r="D45" s="521"/>
      <c r="E45" s="521"/>
      <c r="F45" s="6"/>
      <c r="H45"/>
      <c r="I45"/>
      <c r="J45"/>
      <c r="K45"/>
      <c r="L45"/>
      <c r="M45"/>
      <c r="N45"/>
      <c r="O45"/>
      <c r="P45"/>
      <c r="Q45"/>
      <c r="R45"/>
    </row>
    <row r="46" spans="1:18" customFormat="1" ht="25.5" customHeight="1">
      <c r="A46" s="6"/>
      <c r="B46" s="586"/>
      <c r="C46" s="586"/>
      <c r="D46" s="586"/>
      <c r="E46" s="49"/>
      <c r="F46" s="6"/>
      <c r="G46" s="3"/>
    </row>
    <row r="47" spans="1:18" customFormat="1" ht="30.75" customHeight="1">
      <c r="A47" s="6"/>
      <c r="B47" s="586"/>
      <c r="C47" s="586"/>
      <c r="D47" s="586"/>
      <c r="E47" s="49"/>
      <c r="F47" s="6"/>
      <c r="G47" s="3"/>
      <c r="L47" s="3"/>
      <c r="M47" s="3"/>
      <c r="N47" s="3"/>
    </row>
    <row r="48" spans="1:18" customFormat="1">
      <c r="A48" s="6"/>
      <c r="B48" s="40"/>
      <c r="C48" s="40"/>
      <c r="D48" s="40"/>
      <c r="E48" s="6"/>
      <c r="F48" s="6"/>
      <c r="G48" s="3"/>
      <c r="L48" s="3"/>
      <c r="M48" s="3"/>
      <c r="N48" s="3"/>
    </row>
    <row r="49" spans="2:11">
      <c r="B49" s="2"/>
      <c r="C49" s="2"/>
      <c r="D49" s="2"/>
      <c r="H49"/>
      <c r="I49"/>
      <c r="J49"/>
      <c r="K49"/>
    </row>
    <row r="50" spans="2:11">
      <c r="B50" s="2"/>
      <c r="C50" s="2"/>
      <c r="D50"/>
      <c r="H50"/>
      <c r="I50"/>
      <c r="J50"/>
      <c r="K50"/>
    </row>
    <row r="51" spans="2:11">
      <c r="H51"/>
      <c r="I51"/>
      <c r="J51"/>
      <c r="K51"/>
    </row>
    <row r="52" spans="2:11">
      <c r="B52"/>
      <c r="C52"/>
      <c r="D52"/>
      <c r="E52"/>
      <c r="F52"/>
      <c r="G52"/>
      <c r="H52"/>
      <c r="I52"/>
      <c r="J52"/>
      <c r="K52"/>
    </row>
    <row r="53" spans="2:11">
      <c r="B53"/>
      <c r="C53"/>
      <c r="D53"/>
      <c r="E53"/>
      <c r="F53"/>
      <c r="G53"/>
      <c r="H53"/>
      <c r="I53"/>
      <c r="J53"/>
      <c r="K53"/>
    </row>
    <row r="54" spans="2:11">
      <c r="B54"/>
      <c r="C54"/>
      <c r="D54"/>
      <c r="E54"/>
      <c r="F54"/>
      <c r="G54"/>
      <c r="H54"/>
      <c r="I54"/>
      <c r="J54"/>
      <c r="K54"/>
    </row>
    <row r="55" spans="2:11">
      <c r="B55"/>
      <c r="C55"/>
      <c r="D55"/>
      <c r="E55"/>
      <c r="F55"/>
      <c r="G55"/>
      <c r="H55"/>
      <c r="I55"/>
      <c r="J55"/>
      <c r="K55"/>
    </row>
    <row r="56" spans="2:11">
      <c r="B56"/>
      <c r="C56"/>
      <c r="D56"/>
      <c r="E56"/>
      <c r="F56"/>
      <c r="G56"/>
      <c r="H56"/>
    </row>
    <row r="57" spans="2:11">
      <c r="B57"/>
      <c r="C57"/>
      <c r="D57"/>
      <c r="E57"/>
      <c r="F57"/>
      <c r="G57"/>
      <c r="H57"/>
    </row>
    <row r="58" spans="2:11">
      <c r="B58"/>
      <c r="C58"/>
      <c r="D58"/>
      <c r="E58"/>
      <c r="F58"/>
      <c r="G58"/>
      <c r="H58"/>
    </row>
    <row r="59" spans="2:11">
      <c r="B59"/>
      <c r="C59"/>
      <c r="D59"/>
      <c r="E59"/>
      <c r="F59"/>
      <c r="G59"/>
      <c r="H59"/>
    </row>
    <row r="60" spans="2:11">
      <c r="B60"/>
      <c r="C60"/>
      <c r="D60"/>
      <c r="E60"/>
      <c r="F60"/>
      <c r="G60"/>
      <c r="H60"/>
    </row>
    <row r="61" spans="2:11">
      <c r="B61"/>
      <c r="C61"/>
      <c r="D61"/>
      <c r="E61"/>
      <c r="F61"/>
      <c r="G61"/>
      <c r="H61"/>
    </row>
  </sheetData>
  <sheetProtection password="F263" sheet="1" objects="1" scenarios="1" selectLockedCells="1"/>
  <customSheetViews>
    <customSheetView guid="{31116DB4-1D35-4CCD-8F70-BBBAC3126855}" showGridLines="0" topLeftCell="A2">
      <selection activeCell="H32" sqref="H32"/>
      <pageMargins left="0.6692913385826772" right="0.11811023622047245" top="0.23622047244094491" bottom="0.19685039370078741" header="0.23622047244094491" footer="0"/>
      <pageSetup paperSize="9" scale="105" orientation="portrait" horizontalDpi="300" verticalDpi="300" r:id="rId1"/>
      <headerFooter alignWithMargins="0"/>
    </customSheetView>
  </customSheetViews>
  <mergeCells count="9">
    <mergeCell ref="A1:F2"/>
    <mergeCell ref="B46:D46"/>
    <mergeCell ref="B47:D47"/>
    <mergeCell ref="A26:F26"/>
    <mergeCell ref="B3:D3"/>
    <mergeCell ref="E3:F3"/>
    <mergeCell ref="B4:D4"/>
    <mergeCell ref="E4:F4"/>
    <mergeCell ref="B34:C34"/>
  </mergeCells>
  <phoneticPr fontId="0" type="noConversion"/>
  <pageMargins left="0.6692913385826772" right="0.11811023622047245" top="0.23622047244094491" bottom="0.19685039370078741" header="0.23622047244094491" footer="0"/>
  <pageSetup paperSize="9" scale="105"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theme="9" tint="0.39997558519241921"/>
    <pageSetUpPr fitToPage="1"/>
  </sheetPr>
  <dimension ref="A1:Q85"/>
  <sheetViews>
    <sheetView showGridLines="0" zoomScaleNormal="100" workbookViewId="0">
      <selection activeCell="D30" sqref="D30"/>
    </sheetView>
  </sheetViews>
  <sheetFormatPr baseColWidth="10" defaultRowHeight="12.75"/>
  <cols>
    <col min="1" max="1" width="4.28515625" style="106" customWidth="1"/>
    <col min="2" max="2" width="48.28515625" style="106" customWidth="1"/>
    <col min="3" max="3" width="4.28515625" style="106" customWidth="1"/>
    <col min="4" max="4" width="7" style="106" customWidth="1"/>
    <col min="5" max="5" width="7.5703125" style="106" bestFit="1" customWidth="1"/>
    <col min="6" max="6" width="5.85546875" style="106" customWidth="1"/>
    <col min="7" max="7" width="14" style="106" customWidth="1"/>
    <col min="8" max="8" width="2.7109375" style="106" customWidth="1"/>
    <col min="9" max="9" width="7.85546875" style="106" customWidth="1"/>
    <col min="10" max="10" width="5.7109375" style="106" customWidth="1"/>
    <col min="11" max="11" width="11.42578125" style="106"/>
    <col min="12" max="12" width="12" style="106" customWidth="1"/>
    <col min="13" max="16384" width="11.42578125" style="106"/>
  </cols>
  <sheetData>
    <row r="1" spans="1:10" ht="45" customHeight="1">
      <c r="A1" s="593" t="s">
        <v>639</v>
      </c>
      <c r="B1" s="593"/>
      <c r="C1" s="593"/>
      <c r="D1" s="593"/>
      <c r="E1" s="593"/>
      <c r="F1" s="593"/>
      <c r="G1" s="593"/>
      <c r="H1" s="593"/>
      <c r="I1" s="593"/>
      <c r="J1" s="105"/>
    </row>
    <row r="2" spans="1:10" ht="43.5" customHeight="1">
      <c r="A2" s="594"/>
      <c r="B2" s="594"/>
      <c r="C2" s="594"/>
      <c r="D2" s="594"/>
      <c r="E2" s="594"/>
      <c r="F2" s="594"/>
      <c r="G2" s="594"/>
      <c r="H2" s="594"/>
      <c r="I2" s="594"/>
      <c r="J2" s="105"/>
    </row>
    <row r="3" spans="1:10" ht="26.25" customHeight="1">
      <c r="A3" s="107" t="s">
        <v>211</v>
      </c>
      <c r="B3" s="595"/>
      <c r="C3" s="595"/>
      <c r="D3" s="595"/>
      <c r="E3" s="595"/>
      <c r="F3" s="595"/>
      <c r="G3" s="595"/>
      <c r="H3" s="596">
        <f ca="1">TODAY()</f>
        <v>43763</v>
      </c>
      <c r="I3" s="597"/>
    </row>
    <row r="4" spans="1:10" ht="22.5" customHeight="1">
      <c r="A4" s="108" t="s">
        <v>25</v>
      </c>
      <c r="B4" s="598"/>
      <c r="C4" s="598"/>
      <c r="D4" s="598"/>
      <c r="E4" s="598"/>
      <c r="F4" s="598"/>
      <c r="G4" s="598"/>
      <c r="H4" s="599"/>
      <c r="I4" s="600"/>
    </row>
    <row r="5" spans="1:10">
      <c r="A5" s="109"/>
      <c r="B5" s="110"/>
      <c r="C5" s="110"/>
      <c r="D5" s="110"/>
      <c r="E5" s="110"/>
      <c r="F5" s="110"/>
      <c r="G5" s="110"/>
      <c r="H5" s="110"/>
      <c r="I5" s="111"/>
    </row>
    <row r="6" spans="1:10">
      <c r="A6" s="109"/>
      <c r="B6" s="110"/>
      <c r="C6" s="110"/>
      <c r="D6" s="110"/>
      <c r="E6" s="110"/>
      <c r="F6" s="110"/>
      <c r="G6" s="110"/>
      <c r="H6" s="110"/>
      <c r="I6" s="111"/>
    </row>
    <row r="7" spans="1:10">
      <c r="A7" s="109"/>
      <c r="B7" s="110"/>
      <c r="C7" s="110"/>
      <c r="D7" s="110"/>
      <c r="E7" s="110"/>
      <c r="F7" s="110"/>
      <c r="G7" s="110"/>
      <c r="H7" s="110"/>
      <c r="I7" s="111"/>
    </row>
    <row r="8" spans="1:10">
      <c r="A8" s="109"/>
      <c r="B8" s="112" t="s">
        <v>55</v>
      </c>
      <c r="C8" s="112"/>
      <c r="D8" s="112"/>
      <c r="E8" s="112"/>
      <c r="F8" s="112"/>
      <c r="G8" s="110"/>
      <c r="H8" s="110"/>
      <c r="I8" s="111"/>
    </row>
    <row r="9" spans="1:10">
      <c r="A9" s="109"/>
      <c r="B9" s="110"/>
      <c r="C9" s="110"/>
      <c r="D9" s="110"/>
      <c r="E9" s="110"/>
      <c r="F9" s="110"/>
      <c r="G9" s="110"/>
      <c r="H9" s="110"/>
      <c r="I9" s="111"/>
    </row>
    <row r="10" spans="1:10">
      <c r="A10" s="109"/>
      <c r="B10" s="110"/>
      <c r="C10" s="110"/>
      <c r="D10" s="110"/>
      <c r="E10" s="110"/>
      <c r="F10" s="110"/>
      <c r="G10" s="110"/>
      <c r="H10" s="110"/>
      <c r="I10" s="111"/>
    </row>
    <row r="11" spans="1:10">
      <c r="A11" s="109"/>
      <c r="B11" s="110"/>
      <c r="C11" s="110"/>
      <c r="D11" s="110"/>
      <c r="E11" s="110"/>
      <c r="F11" s="110"/>
      <c r="G11" s="110"/>
      <c r="H11" s="110"/>
      <c r="I11" s="111"/>
    </row>
    <row r="12" spans="1:10">
      <c r="A12" s="109"/>
      <c r="B12" s="110"/>
      <c r="C12" s="110"/>
      <c r="D12" s="110"/>
      <c r="E12" s="110"/>
      <c r="F12" s="110"/>
      <c r="G12" s="110"/>
      <c r="H12" s="110"/>
      <c r="I12" s="111"/>
    </row>
    <row r="13" spans="1:10">
      <c r="A13" s="109"/>
      <c r="B13" s="110"/>
      <c r="C13" s="110"/>
      <c r="D13" s="110"/>
      <c r="E13" s="110"/>
      <c r="F13" s="110"/>
      <c r="G13" s="110"/>
      <c r="H13" s="110"/>
      <c r="I13" s="111"/>
    </row>
    <row r="14" spans="1:10">
      <c r="A14" s="109"/>
      <c r="B14" s="110"/>
      <c r="C14" s="110"/>
      <c r="D14" s="110"/>
      <c r="E14" s="110"/>
      <c r="F14" s="110"/>
      <c r="G14" s="110"/>
      <c r="H14" s="110"/>
      <c r="I14" s="111"/>
    </row>
    <row r="15" spans="1:10">
      <c r="A15" s="109"/>
      <c r="B15" s="110"/>
      <c r="C15" s="110"/>
      <c r="D15" s="110"/>
      <c r="E15" s="110"/>
      <c r="F15" s="110"/>
      <c r="G15" s="110"/>
      <c r="H15" s="110"/>
      <c r="I15" s="111"/>
    </row>
    <row r="16" spans="1:10">
      <c r="A16" s="109"/>
      <c r="B16" s="110"/>
      <c r="C16" s="110"/>
      <c r="D16" s="110"/>
      <c r="E16" s="110"/>
      <c r="F16" s="110"/>
      <c r="G16" s="110"/>
      <c r="H16" s="110"/>
      <c r="I16" s="111"/>
    </row>
    <row r="17" spans="1:9" ht="14.25">
      <c r="A17" s="109"/>
      <c r="B17" s="110"/>
      <c r="C17" s="113"/>
      <c r="D17" s="113"/>
      <c r="E17" s="113"/>
      <c r="F17" s="110"/>
      <c r="G17" s="110"/>
      <c r="H17" s="110"/>
      <c r="I17" s="111"/>
    </row>
    <row r="18" spans="1:9">
      <c r="A18" s="109"/>
      <c r="B18" s="110"/>
      <c r="C18" s="110"/>
      <c r="D18" s="110"/>
      <c r="E18" s="110"/>
      <c r="F18" s="110"/>
      <c r="G18" s="110"/>
      <c r="H18" s="110"/>
      <c r="I18" s="111"/>
    </row>
    <row r="19" spans="1:9">
      <c r="A19" s="109"/>
      <c r="B19" s="110"/>
      <c r="C19" s="110"/>
      <c r="D19" s="110"/>
      <c r="E19" s="110"/>
      <c r="F19" s="110"/>
      <c r="G19" s="110"/>
      <c r="H19" s="110"/>
      <c r="I19" s="111"/>
    </row>
    <row r="20" spans="1:9">
      <c r="A20" s="109"/>
      <c r="B20" s="114"/>
      <c r="C20" s="110"/>
      <c r="D20" s="110"/>
      <c r="E20" s="110"/>
      <c r="F20" s="110"/>
      <c r="G20" s="110"/>
      <c r="H20" s="110"/>
      <c r="I20" s="111"/>
    </row>
    <row r="21" spans="1:9">
      <c r="A21" s="109"/>
      <c r="B21" s="110"/>
      <c r="C21" s="110"/>
      <c r="D21" s="110"/>
      <c r="E21" s="110"/>
      <c r="F21" s="110"/>
      <c r="G21" s="110"/>
      <c r="H21" s="110"/>
      <c r="I21" s="111"/>
    </row>
    <row r="22" spans="1:9">
      <c r="A22" s="109"/>
      <c r="B22" s="110"/>
      <c r="C22" s="110"/>
      <c r="D22" s="110"/>
      <c r="E22" s="110"/>
      <c r="F22" s="110"/>
      <c r="G22" s="110"/>
      <c r="H22" s="110"/>
      <c r="I22" s="111"/>
    </row>
    <row r="23" spans="1:9">
      <c r="A23" s="109"/>
      <c r="B23" s="110"/>
      <c r="C23" s="110"/>
      <c r="D23" s="110"/>
      <c r="E23" s="110"/>
      <c r="F23" s="110"/>
      <c r="G23" s="110"/>
      <c r="H23" s="110"/>
      <c r="I23" s="111"/>
    </row>
    <row r="24" spans="1:9">
      <c r="A24" s="109"/>
      <c r="B24" s="114"/>
      <c r="C24" s="110"/>
      <c r="D24" s="110"/>
      <c r="E24" s="110"/>
      <c r="F24" s="110"/>
      <c r="G24" s="110"/>
      <c r="H24" s="110"/>
      <c r="I24" s="111"/>
    </row>
    <row r="25" spans="1:9">
      <c r="A25" s="109"/>
      <c r="B25" s="110"/>
      <c r="C25" s="110"/>
      <c r="D25" s="110"/>
      <c r="E25" s="110"/>
      <c r="F25" s="110"/>
      <c r="G25" s="110"/>
      <c r="H25" s="110"/>
      <c r="I25" s="111"/>
    </row>
    <row r="26" spans="1:9">
      <c r="A26" s="109"/>
      <c r="B26" s="110"/>
      <c r="C26" s="110"/>
      <c r="D26" s="110"/>
      <c r="E26" s="110"/>
      <c r="F26" s="110"/>
      <c r="G26" s="110"/>
      <c r="H26" s="110"/>
      <c r="I26" s="111"/>
    </row>
    <row r="27" spans="1:9">
      <c r="A27" s="115"/>
      <c r="B27" s="116"/>
      <c r="C27" s="116"/>
      <c r="D27" s="116"/>
      <c r="E27" s="116"/>
      <c r="F27" s="116"/>
      <c r="G27" s="116"/>
      <c r="H27" s="116"/>
      <c r="I27" s="117"/>
    </row>
    <row r="28" spans="1:9" ht="15">
      <c r="A28" s="118"/>
      <c r="G28" s="110"/>
      <c r="H28" s="110"/>
      <c r="I28" s="110"/>
    </row>
    <row r="29" spans="1:9" ht="36.75" customHeight="1">
      <c r="A29" s="192" t="s">
        <v>214</v>
      </c>
      <c r="D29" s="413" t="s">
        <v>283</v>
      </c>
      <c r="E29" s="414" t="s">
        <v>282</v>
      </c>
      <c r="G29" s="601" t="s">
        <v>360</v>
      </c>
      <c r="H29" s="602"/>
      <c r="I29" s="119"/>
    </row>
    <row r="30" spans="1:9" ht="24" customHeight="1">
      <c r="A30" s="120">
        <v>1</v>
      </c>
      <c r="B30" s="121" t="s">
        <v>620</v>
      </c>
      <c r="C30" s="415" t="s">
        <v>154</v>
      </c>
      <c r="D30" s="416">
        <v>250</v>
      </c>
      <c r="E30" s="122"/>
      <c r="F30" s="114"/>
      <c r="G30" s="113"/>
      <c r="H30" s="119"/>
      <c r="I30" s="119"/>
    </row>
    <row r="31" spans="1:9" ht="30" customHeight="1">
      <c r="A31" s="120">
        <v>2</v>
      </c>
      <c r="B31" s="121" t="s">
        <v>725</v>
      </c>
      <c r="C31" s="415" t="s">
        <v>134</v>
      </c>
      <c r="D31" s="416">
        <v>34</v>
      </c>
      <c r="E31" s="417" t="s">
        <v>287</v>
      </c>
      <c r="G31" s="590" t="str">
        <f>+G47</f>
        <v>Mind. 35 cm!</v>
      </c>
      <c r="H31" s="591"/>
      <c r="I31" s="592"/>
    </row>
    <row r="32" spans="1:9" ht="21" customHeight="1">
      <c r="A32" s="120">
        <v>3</v>
      </c>
      <c r="B32" s="121" t="s">
        <v>232</v>
      </c>
      <c r="C32" s="415" t="s">
        <v>115</v>
      </c>
      <c r="D32" s="416">
        <v>3</v>
      </c>
      <c r="E32" s="418"/>
      <c r="F32" s="114"/>
      <c r="G32" s="122"/>
      <c r="H32" s="123"/>
      <c r="I32" s="119"/>
    </row>
    <row r="33" spans="1:17" ht="25.5">
      <c r="A33" s="120">
        <v>4</v>
      </c>
      <c r="B33" s="550" t="s">
        <v>835</v>
      </c>
      <c r="C33" s="415" t="s">
        <v>116</v>
      </c>
      <c r="D33" s="416">
        <v>45</v>
      </c>
      <c r="E33" s="419"/>
      <c r="F33" s="114"/>
      <c r="G33" s="122"/>
      <c r="H33" s="124"/>
    </row>
    <row r="34" spans="1:17" ht="30" customHeight="1">
      <c r="A34" s="120">
        <v>5</v>
      </c>
      <c r="B34" s="121" t="s">
        <v>819</v>
      </c>
      <c r="C34" s="415" t="s">
        <v>117</v>
      </c>
      <c r="D34" s="416">
        <v>60</v>
      </c>
      <c r="E34" s="417">
        <f>(20%*($D$30-$D$31-$D$32))+20</f>
        <v>62.6</v>
      </c>
      <c r="F34" s="114"/>
      <c r="G34" s="205" t="str">
        <f>+G52</f>
        <v>Vergrössern!</v>
      </c>
      <c r="I34" s="119"/>
    </row>
    <row r="35" spans="1:17" ht="30" customHeight="1">
      <c r="A35" s="120">
        <v>6</v>
      </c>
      <c r="B35" s="121" t="s">
        <v>818</v>
      </c>
      <c r="C35" s="415" t="s">
        <v>118</v>
      </c>
      <c r="D35" s="416">
        <v>72</v>
      </c>
      <c r="E35" s="417">
        <f>(20%*($D$30-$D$31-$D$32))+30</f>
        <v>72.599999999999994</v>
      </c>
      <c r="F35" s="606" t="s">
        <v>285</v>
      </c>
      <c r="G35" s="205" t="str">
        <f>+G57</f>
        <v>Verbreitern!</v>
      </c>
      <c r="I35" s="125"/>
    </row>
    <row r="36" spans="1:17" ht="30" customHeight="1">
      <c r="A36" s="120">
        <v>7</v>
      </c>
      <c r="B36" s="550" t="s">
        <v>833</v>
      </c>
      <c r="C36" s="415" t="s">
        <v>120</v>
      </c>
      <c r="D36" s="416">
        <v>55</v>
      </c>
      <c r="E36" s="417">
        <f>(+$D$30-$D$31-$D$32)*0.05+$D$33</f>
        <v>55.65</v>
      </c>
      <c r="F36" s="606"/>
      <c r="G36" s="205" t="str">
        <f>+G62</f>
        <v>Vergrössern!</v>
      </c>
      <c r="I36" s="225" t="s">
        <v>129</v>
      </c>
    </row>
    <row r="37" spans="1:17" ht="30" customHeight="1">
      <c r="A37" s="120" t="s">
        <v>806</v>
      </c>
      <c r="B37" s="121" t="s">
        <v>713</v>
      </c>
      <c r="C37" s="415" t="s">
        <v>105</v>
      </c>
      <c r="D37" s="416">
        <v>350</v>
      </c>
      <c r="E37" s="417">
        <f>(0.867*($D$30-$D$31-$D$32) + 175)</f>
        <v>359.67099999999999</v>
      </c>
      <c r="F37" s="417">
        <f>2*(0.867*($D$30-$D$31-$D$32) + 175)</f>
        <v>719.34199999999998</v>
      </c>
      <c r="G37" s="205" t="str">
        <f>+G67</f>
        <v>Verlängern!</v>
      </c>
      <c r="I37" s="417">
        <f>+$F$37*$E$39/10000</f>
        <v>20.702662759999996</v>
      </c>
    </row>
    <row r="38" spans="1:17" ht="30" customHeight="1">
      <c r="A38" s="120" t="s">
        <v>807</v>
      </c>
      <c r="B38" s="126" t="s">
        <v>605</v>
      </c>
      <c r="C38" s="415" t="s">
        <v>105</v>
      </c>
      <c r="D38" s="416">
        <v>409</v>
      </c>
      <c r="E38" s="420">
        <f>(0.867*($D$30-$D$31-$D$32) + 225)</f>
        <v>409.67099999999999</v>
      </c>
      <c r="F38" s="420">
        <f>2*(0.867*($D$30-$D$31-$D$32) + 225)</f>
        <v>819.34199999999998</v>
      </c>
      <c r="G38" s="205" t="str">
        <f>+G72</f>
        <v>Verlängern!</v>
      </c>
      <c r="I38" s="420">
        <f>+$F$38*$E$39/10000</f>
        <v>23.580662759999996</v>
      </c>
      <c r="K38" s="127"/>
    </row>
    <row r="39" spans="1:17" ht="21" customHeight="1">
      <c r="A39" s="120" t="s">
        <v>808</v>
      </c>
      <c r="B39" s="121" t="s">
        <v>235</v>
      </c>
      <c r="C39" s="415" t="s">
        <v>119</v>
      </c>
      <c r="D39" s="416">
        <v>288</v>
      </c>
      <c r="E39" s="417">
        <f>2*(+$D$33+$E$34)+$E$35</f>
        <v>287.79999999999995</v>
      </c>
      <c r="F39" s="114"/>
      <c r="G39" s="205" t="str">
        <f>+G77</f>
        <v>In Ordnung</v>
      </c>
      <c r="I39" s="422"/>
      <c r="J39" s="128"/>
      <c r="K39" s="127"/>
    </row>
    <row r="40" spans="1:17" ht="30" customHeight="1">
      <c r="A40" s="120" t="s">
        <v>809</v>
      </c>
      <c r="B40" s="129" t="s">
        <v>712</v>
      </c>
      <c r="C40" s="415" t="s">
        <v>156</v>
      </c>
      <c r="D40" s="416">
        <v>175</v>
      </c>
      <c r="E40" s="421">
        <f>IF((+$D$33+2*$E$34)&gt;175,+$D$33+2*$E$34,175)</f>
        <v>175</v>
      </c>
      <c r="F40" s="114"/>
      <c r="G40" s="205" t="str">
        <f>+G82</f>
        <v>In Ordnung</v>
      </c>
      <c r="I40" s="417">
        <f>+$F$37*$E$40/10000</f>
        <v>12.588484999999999</v>
      </c>
      <c r="J40" s="128"/>
      <c r="L40" s="204"/>
    </row>
    <row r="41" spans="1:17" ht="30" customHeight="1">
      <c r="A41" s="120">
        <v>10</v>
      </c>
      <c r="B41" s="121" t="s">
        <v>375</v>
      </c>
      <c r="C41" s="415" t="s">
        <v>103</v>
      </c>
      <c r="E41" s="417">
        <f>(+$D$30-$D$31-$D$32)/2+$D$31+$D$32</f>
        <v>143.5</v>
      </c>
      <c r="F41" s="114"/>
      <c r="G41" s="122"/>
      <c r="I41" s="119"/>
      <c r="J41" s="128"/>
    </row>
    <row r="42" spans="1:17" ht="30" customHeight="1">
      <c r="A42" s="130" t="s">
        <v>292</v>
      </c>
      <c r="B42" s="131"/>
      <c r="C42" s="131"/>
      <c r="D42" s="131"/>
      <c r="E42" s="131"/>
      <c r="F42" s="131"/>
      <c r="G42" s="131"/>
      <c r="H42" s="131"/>
      <c r="I42" s="131" t="str">
        <f>+Inhaltsv.!$C$47</f>
        <v>Technische Daten Spielplatzgeräte - Version 5.08</v>
      </c>
      <c r="J42" s="128"/>
      <c r="L42" s="127"/>
    </row>
    <row r="43" spans="1:17" ht="15">
      <c r="B43" s="132"/>
      <c r="J43" s="128"/>
      <c r="L43" s="127"/>
    </row>
    <row r="44" spans="1:17" ht="15">
      <c r="J44" s="128"/>
      <c r="L44" s="127"/>
    </row>
    <row r="45" spans="1:17" ht="24" customHeight="1">
      <c r="J45" s="128"/>
      <c r="L45" s="519"/>
    </row>
    <row r="46" spans="1:17">
      <c r="A46" s="127"/>
      <c r="B46" s="127"/>
      <c r="C46" s="127"/>
      <c r="D46" s="127"/>
      <c r="E46" s="127"/>
      <c r="F46" s="127"/>
      <c r="G46" s="127"/>
      <c r="H46" s="127"/>
      <c r="I46" s="127"/>
    </row>
    <row r="47" spans="1:17" ht="24" customHeight="1">
      <c r="A47" s="127"/>
      <c r="B47" s="603" t="s">
        <v>726</v>
      </c>
      <c r="C47" s="603"/>
      <c r="D47" s="603"/>
      <c r="E47" s="603"/>
      <c r="F47" s="603"/>
      <c r="G47" s="324" t="str">
        <f>IF((+$D$31)&lt;35,$G$50,($G$49))</f>
        <v>Mind. 35 cm!</v>
      </c>
      <c r="H47" s="127"/>
      <c r="I47" s="127"/>
    </row>
    <row r="48" spans="1:17" ht="12.75" customHeight="1">
      <c r="A48" s="127"/>
      <c r="B48" s="604" t="s">
        <v>236</v>
      </c>
      <c r="C48" s="604"/>
      <c r="D48" s="604"/>
      <c r="E48" s="604"/>
      <c r="F48" s="133"/>
      <c r="G48" s="134"/>
      <c r="H48" s="127"/>
      <c r="K48" s="127"/>
      <c r="L48" s="127"/>
      <c r="M48" s="127"/>
      <c r="N48" s="127"/>
      <c r="O48" s="127"/>
      <c r="P48" s="127"/>
      <c r="Q48" s="127"/>
    </row>
    <row r="49" spans="1:15" s="127" customFormat="1" ht="12.75" customHeight="1">
      <c r="A49" s="106"/>
      <c r="B49" s="605" t="s">
        <v>253</v>
      </c>
      <c r="C49" s="605"/>
      <c r="D49" s="605"/>
      <c r="E49" s="605"/>
      <c r="F49" s="133"/>
      <c r="G49" s="220" t="s">
        <v>96</v>
      </c>
      <c r="I49" s="106"/>
      <c r="J49" s="106"/>
    </row>
    <row r="50" spans="1:15" s="127" customFormat="1">
      <c r="A50" s="106"/>
      <c r="B50" s="605" t="s">
        <v>262</v>
      </c>
      <c r="C50" s="605"/>
      <c r="D50" s="605"/>
      <c r="E50" s="605"/>
      <c r="F50" s="133"/>
      <c r="G50" s="325" t="s">
        <v>274</v>
      </c>
      <c r="H50" s="106"/>
      <c r="I50" s="106"/>
    </row>
    <row r="51" spans="1:15" s="127" customFormat="1">
      <c r="A51" s="106"/>
      <c r="B51" s="135"/>
      <c r="C51" s="135"/>
      <c r="D51" s="135"/>
      <c r="E51" s="135"/>
      <c r="F51" s="135"/>
      <c r="G51" s="135"/>
      <c r="H51" s="106"/>
      <c r="I51" s="106"/>
      <c r="J51" s="106"/>
      <c r="K51" s="106"/>
      <c r="L51" s="106"/>
      <c r="M51" s="106"/>
      <c r="N51" s="106"/>
      <c r="O51" s="106"/>
    </row>
    <row r="52" spans="1:15" ht="15">
      <c r="B52" s="603" t="s">
        <v>267</v>
      </c>
      <c r="C52" s="603"/>
      <c r="D52" s="603"/>
      <c r="E52" s="603"/>
      <c r="F52" s="603"/>
      <c r="G52" s="221" t="str">
        <f>IF(+$D$34&gt;=$G$53,$G$54,$G$55)</f>
        <v>Vergrössern!</v>
      </c>
    </row>
    <row r="53" spans="1:15">
      <c r="B53" s="604" t="s">
        <v>237</v>
      </c>
      <c r="C53" s="604"/>
      <c r="D53" s="604"/>
      <c r="E53" s="604"/>
      <c r="F53" s="133"/>
      <c r="G53" s="136">
        <f>ROUND($E$34,0)</f>
        <v>63</v>
      </c>
      <c r="H53" s="106" t="s">
        <v>268</v>
      </c>
      <c r="J53" s="127"/>
    </row>
    <row r="54" spans="1:15">
      <c r="B54" s="605" t="s">
        <v>275</v>
      </c>
      <c r="C54" s="605"/>
      <c r="D54" s="605"/>
      <c r="E54" s="605"/>
      <c r="F54" s="133"/>
      <c r="G54" s="220" t="s">
        <v>96</v>
      </c>
    </row>
    <row r="55" spans="1:15">
      <c r="B55" s="605" t="s">
        <v>610</v>
      </c>
      <c r="C55" s="605"/>
      <c r="D55" s="605"/>
      <c r="E55" s="605"/>
      <c r="F55" s="133"/>
      <c r="G55" s="223" t="s">
        <v>97</v>
      </c>
      <c r="L55" s="127"/>
    </row>
    <row r="56" spans="1:15">
      <c r="G56" s="110"/>
      <c r="K56" s="127"/>
      <c r="L56" s="127"/>
    </row>
    <row r="57" spans="1:15" ht="15">
      <c r="B57" s="603" t="s">
        <v>270</v>
      </c>
      <c r="C57" s="603"/>
      <c r="D57" s="603"/>
      <c r="E57" s="603"/>
      <c r="F57" s="603"/>
      <c r="G57" s="221" t="str">
        <f>IF(+$D$35&lt;$G$58,$G$60,$G$59)</f>
        <v>Verbreitern!</v>
      </c>
      <c r="K57" s="137"/>
      <c r="L57" s="127"/>
    </row>
    <row r="58" spans="1:15">
      <c r="B58" s="604" t="s">
        <v>238</v>
      </c>
      <c r="C58" s="604"/>
      <c r="D58" s="604"/>
      <c r="E58" s="604"/>
      <c r="F58" s="133"/>
      <c r="G58" s="136">
        <f>ROUND($E$35,0)</f>
        <v>73</v>
      </c>
      <c r="H58" s="106" t="s">
        <v>268</v>
      </c>
    </row>
    <row r="59" spans="1:15">
      <c r="B59" s="605" t="s">
        <v>276</v>
      </c>
      <c r="C59" s="605"/>
      <c r="D59" s="605"/>
      <c r="E59" s="605"/>
      <c r="F59" s="133"/>
      <c r="G59" s="220" t="s">
        <v>96</v>
      </c>
    </row>
    <row r="60" spans="1:15">
      <c r="B60" s="605" t="s">
        <v>611</v>
      </c>
      <c r="C60" s="605"/>
      <c r="D60" s="605"/>
      <c r="E60" s="605"/>
      <c r="F60" s="133"/>
      <c r="G60" s="223" t="s">
        <v>273</v>
      </c>
    </row>
    <row r="61" spans="1:15">
      <c r="G61" s="110"/>
    </row>
    <row r="62" spans="1:15" ht="15">
      <c r="B62" s="603" t="s">
        <v>269</v>
      </c>
      <c r="C62" s="603"/>
      <c r="D62" s="603"/>
      <c r="E62" s="603"/>
      <c r="F62" s="603"/>
      <c r="G62" s="221" t="str">
        <f>IF((+$D$36)&lt;($G$63),$G$65,($G$64))</f>
        <v>Vergrössern!</v>
      </c>
    </row>
    <row r="63" spans="1:15">
      <c r="B63" s="604" t="s">
        <v>239</v>
      </c>
      <c r="C63" s="604"/>
      <c r="D63" s="604"/>
      <c r="E63" s="604"/>
      <c r="F63" s="133"/>
      <c r="G63" s="138">
        <f>ROUND($E$36,0)</f>
        <v>56</v>
      </c>
      <c r="H63" s="106" t="s">
        <v>268</v>
      </c>
    </row>
    <row r="64" spans="1:15">
      <c r="B64" s="605" t="s">
        <v>277</v>
      </c>
      <c r="C64" s="605"/>
      <c r="D64" s="605"/>
      <c r="E64" s="605"/>
      <c r="F64" s="133"/>
      <c r="G64" s="220" t="s">
        <v>96</v>
      </c>
    </row>
    <row r="65" spans="2:11">
      <c r="B65" s="605" t="s">
        <v>612</v>
      </c>
      <c r="C65" s="605"/>
      <c r="D65" s="605"/>
      <c r="E65" s="605"/>
      <c r="F65" s="133"/>
      <c r="G65" s="223" t="s">
        <v>97</v>
      </c>
    </row>
    <row r="66" spans="2:11">
      <c r="G66" s="110"/>
      <c r="K66" s="138"/>
    </row>
    <row r="67" spans="2:11" ht="15">
      <c r="B67" s="603" t="s">
        <v>295</v>
      </c>
      <c r="C67" s="603"/>
      <c r="D67" s="603"/>
      <c r="E67" s="603"/>
      <c r="F67" s="603"/>
      <c r="G67" s="221" t="str">
        <f>IF((+$D$37)&lt;($G$68),$G$70,($G$69))</f>
        <v>Verlängern!</v>
      </c>
    </row>
    <row r="68" spans="2:11">
      <c r="B68" s="604" t="s">
        <v>240</v>
      </c>
      <c r="C68" s="604"/>
      <c r="D68" s="604"/>
      <c r="E68" s="604"/>
      <c r="F68" s="133"/>
      <c r="G68" s="136">
        <f>ROUND($E$37,0)</f>
        <v>360</v>
      </c>
      <c r="H68" s="106" t="s">
        <v>268</v>
      </c>
    </row>
    <row r="69" spans="2:11">
      <c r="B69" s="605" t="s">
        <v>278</v>
      </c>
      <c r="C69" s="605"/>
      <c r="D69" s="605"/>
      <c r="E69" s="605"/>
      <c r="F69" s="133"/>
      <c r="G69" s="220" t="s">
        <v>96</v>
      </c>
    </row>
    <row r="70" spans="2:11">
      <c r="B70" s="605" t="s">
        <v>613</v>
      </c>
      <c r="C70" s="605"/>
      <c r="D70" s="605"/>
      <c r="E70" s="605"/>
      <c r="F70" s="133"/>
      <c r="G70" s="223" t="s">
        <v>513</v>
      </c>
    </row>
    <row r="71" spans="2:11">
      <c r="G71" s="110"/>
    </row>
    <row r="72" spans="2:11" ht="15">
      <c r="B72" s="603" t="s">
        <v>271</v>
      </c>
      <c r="C72" s="603"/>
      <c r="D72" s="603"/>
      <c r="E72" s="603"/>
      <c r="F72" s="603"/>
      <c r="G72" s="221" t="str">
        <f>IF((+$D$38)&lt;($G$73),$G$75,($G$74))</f>
        <v>Verlängern!</v>
      </c>
    </row>
    <row r="73" spans="2:11">
      <c r="B73" s="604" t="s">
        <v>241</v>
      </c>
      <c r="C73" s="604"/>
      <c r="D73" s="604"/>
      <c r="E73" s="604"/>
      <c r="F73" s="133"/>
      <c r="G73" s="136">
        <f>ROUND($E$38,0)</f>
        <v>410</v>
      </c>
      <c r="H73" s="106" t="s">
        <v>268</v>
      </c>
    </row>
    <row r="74" spans="2:11">
      <c r="B74" s="605" t="s">
        <v>280</v>
      </c>
      <c r="C74" s="605"/>
      <c r="D74" s="605"/>
      <c r="E74" s="605"/>
      <c r="F74" s="133"/>
      <c r="G74" s="220" t="s">
        <v>96</v>
      </c>
    </row>
    <row r="75" spans="2:11">
      <c r="B75" s="605" t="s">
        <v>614</v>
      </c>
      <c r="C75" s="605"/>
      <c r="D75" s="605"/>
      <c r="E75" s="605"/>
      <c r="F75" s="133"/>
      <c r="G75" s="223" t="s">
        <v>513</v>
      </c>
    </row>
    <row r="76" spans="2:11">
      <c r="G76" s="110"/>
    </row>
    <row r="77" spans="2:11" ht="15">
      <c r="B77" s="603" t="s">
        <v>272</v>
      </c>
      <c r="C77" s="603"/>
      <c r="D77" s="603"/>
      <c r="E77" s="603"/>
      <c r="F77" s="603"/>
      <c r="G77" s="221" t="str">
        <f>IF((+$D$39)&lt;($G$78),$G$80,($G$79))</f>
        <v>In Ordnung</v>
      </c>
    </row>
    <row r="78" spans="2:11">
      <c r="B78" s="604" t="s">
        <v>242</v>
      </c>
      <c r="C78" s="604"/>
      <c r="D78" s="604"/>
      <c r="E78" s="604"/>
      <c r="F78" s="133"/>
      <c r="G78" s="136">
        <f>ROUND($E$39,0)</f>
        <v>288</v>
      </c>
      <c r="H78" s="106" t="s">
        <v>268</v>
      </c>
    </row>
    <row r="79" spans="2:11">
      <c r="B79" s="605" t="s">
        <v>279</v>
      </c>
      <c r="C79" s="605"/>
      <c r="D79" s="605"/>
      <c r="E79" s="605"/>
      <c r="F79" s="133"/>
      <c r="G79" s="220" t="s">
        <v>96</v>
      </c>
    </row>
    <row r="80" spans="2:11">
      <c r="B80" s="605" t="s">
        <v>615</v>
      </c>
      <c r="C80" s="605"/>
      <c r="D80" s="605"/>
      <c r="E80" s="605"/>
      <c r="F80" s="133"/>
      <c r="G80" s="223" t="s">
        <v>273</v>
      </c>
    </row>
    <row r="81" spans="2:8">
      <c r="G81" s="110"/>
    </row>
    <row r="82" spans="2:8" ht="15">
      <c r="B82" s="603" t="s">
        <v>296</v>
      </c>
      <c r="C82" s="603"/>
      <c r="D82" s="603"/>
      <c r="E82" s="603"/>
      <c r="F82" s="603"/>
      <c r="G82" s="221" t="str">
        <f>IF((+$D$40)&lt;($G$83),$G$85,($G$84))</f>
        <v>In Ordnung</v>
      </c>
    </row>
    <row r="83" spans="2:8">
      <c r="B83" s="604" t="s">
        <v>243</v>
      </c>
      <c r="C83" s="604"/>
      <c r="D83" s="604"/>
      <c r="E83" s="604"/>
      <c r="F83" s="133"/>
      <c r="G83" s="136">
        <f>ROUND($E$40,0)</f>
        <v>175</v>
      </c>
      <c r="H83" s="106" t="s">
        <v>268</v>
      </c>
    </row>
    <row r="84" spans="2:8">
      <c r="B84" s="605" t="s">
        <v>279</v>
      </c>
      <c r="C84" s="605"/>
      <c r="D84" s="605"/>
      <c r="E84" s="605"/>
      <c r="F84" s="133"/>
      <c r="G84" s="220" t="s">
        <v>96</v>
      </c>
    </row>
    <row r="85" spans="2:8">
      <c r="B85" s="605" t="s">
        <v>615</v>
      </c>
      <c r="C85" s="605"/>
      <c r="D85" s="605"/>
      <c r="E85" s="605"/>
      <c r="F85" s="133"/>
      <c r="G85" s="223" t="s">
        <v>273</v>
      </c>
    </row>
  </sheetData>
  <sheetProtection password="F263" sheet="1" objects="1" scenarios="1" selectLockedCells="1"/>
  <customSheetViews>
    <customSheetView guid="{31116DB4-1D35-4CCD-8F70-BBBAC3126855}" scale="110" showGridLines="0" fitToPage="1" topLeftCell="A9">
      <selection activeCell="K11" sqref="K11"/>
      <pageMargins left="0.6692913385826772" right="0.11811023622047245" top="0.23622047244094491" bottom="0.19685039370078741" header="0.23622047244094491" footer="0"/>
      <pageSetup paperSize="9" scale="96" orientation="portrait" horizontalDpi="300" verticalDpi="300" r:id="rId1"/>
      <headerFooter alignWithMargins="0"/>
    </customSheetView>
  </customSheetViews>
  <mergeCells count="40">
    <mergeCell ref="B85:E85"/>
    <mergeCell ref="B75:E75"/>
    <mergeCell ref="B77:F77"/>
    <mergeCell ref="B78:E78"/>
    <mergeCell ref="B79:E79"/>
    <mergeCell ref="B80:E80"/>
    <mergeCell ref="B82:F82"/>
    <mergeCell ref="B83:E83"/>
    <mergeCell ref="B84:E84"/>
    <mergeCell ref="B74:E74"/>
    <mergeCell ref="B60:E60"/>
    <mergeCell ref="B62:F62"/>
    <mergeCell ref="B63:E63"/>
    <mergeCell ref="B64:E64"/>
    <mergeCell ref="B65:E65"/>
    <mergeCell ref="B73:E73"/>
    <mergeCell ref="B72:F72"/>
    <mergeCell ref="B67:F67"/>
    <mergeCell ref="B68:E68"/>
    <mergeCell ref="B69:E69"/>
    <mergeCell ref="B70:E70"/>
    <mergeCell ref="F35:F36"/>
    <mergeCell ref="B47:F47"/>
    <mergeCell ref="B48:E48"/>
    <mergeCell ref="B49:E49"/>
    <mergeCell ref="B50:E50"/>
    <mergeCell ref="B52:F52"/>
    <mergeCell ref="B53:E53"/>
    <mergeCell ref="B54:E54"/>
    <mergeCell ref="B59:E59"/>
    <mergeCell ref="B55:E55"/>
    <mergeCell ref="B57:F57"/>
    <mergeCell ref="B58:E58"/>
    <mergeCell ref="G31:I31"/>
    <mergeCell ref="A1:I2"/>
    <mergeCell ref="B3:G3"/>
    <mergeCell ref="H3:I3"/>
    <mergeCell ref="B4:G4"/>
    <mergeCell ref="H4:I4"/>
    <mergeCell ref="G29:H29"/>
  </mergeCells>
  <phoneticPr fontId="0" type="noConversion"/>
  <conditionalFormatting sqref="C17:E17 G30 G36:G40">
    <cfRule type="cellIs" dxfId="302" priority="29" stopIfTrue="1" operator="equal">
      <formula>"Vergrössern!"</formula>
    </cfRule>
    <cfRule type="cellIs" dxfId="301" priority="30" stopIfTrue="1" operator="equal">
      <formula>"In Ordnung"</formula>
    </cfRule>
  </conditionalFormatting>
  <conditionalFormatting sqref="G31">
    <cfRule type="cellIs" dxfId="300" priority="25" operator="greaterThan">
      <formula>35</formula>
    </cfRule>
  </conditionalFormatting>
  <conditionalFormatting sqref="G35">
    <cfRule type="cellIs" dxfId="299" priority="23" stopIfTrue="1" operator="equal">
      <formula>"Zu hoch!"</formula>
    </cfRule>
    <cfRule type="cellIs" dxfId="298" priority="24" stopIfTrue="1" operator="equal">
      <formula>"In Ordnung"</formula>
    </cfRule>
  </conditionalFormatting>
  <conditionalFormatting sqref="G34">
    <cfRule type="cellIs" dxfId="297" priority="21" stopIfTrue="1" operator="equal">
      <formula>"Vergrössern!"</formula>
    </cfRule>
    <cfRule type="cellIs" dxfId="296" priority="22" stopIfTrue="1" operator="equal">
      <formula>"In Ordnung"</formula>
    </cfRule>
  </conditionalFormatting>
  <conditionalFormatting sqref="G31">
    <cfRule type="cellIs" dxfId="295" priority="19" stopIfTrue="1" operator="equal">
      <formula>"Mind. 35 cm!"</formula>
    </cfRule>
    <cfRule type="cellIs" dxfId="294" priority="20" stopIfTrue="1" operator="equal">
      <formula>"In Ordnung"</formula>
    </cfRule>
  </conditionalFormatting>
  <conditionalFormatting sqref="G35">
    <cfRule type="cellIs" dxfId="293" priority="17" stopIfTrue="1" operator="equal">
      <formula>"Verbreitern!"</formula>
    </cfRule>
    <cfRule type="cellIs" dxfId="292" priority="18" stopIfTrue="1" operator="equal">
      <formula>"In Ordnung"</formula>
    </cfRule>
  </conditionalFormatting>
  <conditionalFormatting sqref="G36">
    <cfRule type="cellIs" dxfId="291" priority="15" stopIfTrue="1" operator="equal">
      <formula>"Zu hoch!"</formula>
    </cfRule>
    <cfRule type="cellIs" dxfId="290" priority="16" stopIfTrue="1" operator="equal">
      <formula>"In Ordnung"</formula>
    </cfRule>
  </conditionalFormatting>
  <conditionalFormatting sqref="G36">
    <cfRule type="cellIs" dxfId="289" priority="13" stopIfTrue="1" operator="equal">
      <formula>"Verbreitern!"</formula>
    </cfRule>
    <cfRule type="cellIs" dxfId="288" priority="14" stopIfTrue="1" operator="equal">
      <formula>"In Ordnung"</formula>
    </cfRule>
  </conditionalFormatting>
  <conditionalFormatting sqref="G39">
    <cfRule type="cellIs" dxfId="287" priority="1" stopIfTrue="1" operator="equal">
      <formula>"Verbreitern!"</formula>
    </cfRule>
    <cfRule type="cellIs" dxfId="286" priority="11" stopIfTrue="1" operator="equal">
      <formula>"Zu hoch!"</formula>
    </cfRule>
    <cfRule type="cellIs" dxfId="285" priority="12" stopIfTrue="1" operator="equal">
      <formula>"In Ordnung"</formula>
    </cfRule>
  </conditionalFormatting>
  <conditionalFormatting sqref="G39">
    <cfRule type="cellIs" dxfId="284" priority="9" stopIfTrue="1" operator="equal">
      <formula>"Verbreitern"</formula>
    </cfRule>
    <cfRule type="cellIs" dxfId="283" priority="10" stopIfTrue="1" operator="equal">
      <formula>"In Ordnung"</formula>
    </cfRule>
  </conditionalFormatting>
  <conditionalFormatting sqref="G40">
    <cfRule type="cellIs" dxfId="282" priority="7" stopIfTrue="1" operator="equal">
      <formula>"Zu hoch!"</formula>
    </cfRule>
    <cfRule type="cellIs" dxfId="281" priority="8" stopIfTrue="1" operator="equal">
      <formula>"In Ordnung"</formula>
    </cfRule>
  </conditionalFormatting>
  <conditionalFormatting sqref="G40">
    <cfRule type="cellIs" dxfId="280" priority="5" stopIfTrue="1" operator="equal">
      <formula>"Verbreitern!"</formula>
    </cfRule>
    <cfRule type="cellIs" dxfId="279" priority="6" stopIfTrue="1" operator="equal">
      <formula>"In Ordnung"</formula>
    </cfRule>
  </conditionalFormatting>
  <conditionalFormatting sqref="G35">
    <cfRule type="cellIs" dxfId="278" priority="3" stopIfTrue="1" operator="equal">
      <formula>"Vergrössern!"</formula>
    </cfRule>
    <cfRule type="cellIs" dxfId="277" priority="4" stopIfTrue="1" operator="equal">
      <formula>"In Ordnung"</formula>
    </cfRule>
  </conditionalFormatting>
  <conditionalFormatting sqref="G37:G38">
    <cfRule type="cellIs" dxfId="276" priority="2" stopIfTrue="1" operator="equal">
      <formula>"Verlängern!"</formula>
    </cfRule>
  </conditionalFormatting>
  <pageMargins left="0.6692913385826772" right="0.11811023622047245" top="0.23622047244094491" bottom="0.19685039370078741" header="0.23622047244094491" footer="0"/>
  <pageSetup paperSize="9" scale="92" orientation="portrait" horizontalDpi="300" verticalDpi="300" r:id="rId2"/>
  <headerFooter alignWithMargins="0"/>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9" tint="0.39997558519241921"/>
    <pageSetUpPr fitToPage="1"/>
  </sheetPr>
  <dimension ref="A1:O75"/>
  <sheetViews>
    <sheetView showGridLines="0" zoomScale="96" zoomScaleNormal="96" workbookViewId="0">
      <selection activeCell="D35" sqref="D35"/>
    </sheetView>
  </sheetViews>
  <sheetFormatPr baseColWidth="10" defaultRowHeight="12.75"/>
  <cols>
    <col min="1" max="1" width="4.28515625" style="106" customWidth="1"/>
    <col min="2" max="2" width="50" style="106" customWidth="1"/>
    <col min="3" max="3" width="4.28515625" style="106" customWidth="1"/>
    <col min="4" max="4" width="7" style="106" customWidth="1"/>
    <col min="5" max="5" width="7.5703125" style="106" bestFit="1" customWidth="1"/>
    <col min="6" max="6" width="4.7109375" style="106" customWidth="1"/>
    <col min="7" max="7" width="14.5703125" style="106" customWidth="1"/>
    <col min="8" max="8" width="2.42578125" style="106" customWidth="1"/>
    <col min="9" max="9" width="9" style="106" customWidth="1"/>
    <col min="10" max="10" width="5.7109375" style="106" customWidth="1"/>
    <col min="11" max="11" width="11.42578125" style="106"/>
    <col min="12" max="12" width="12" style="106" customWidth="1"/>
    <col min="13" max="16384" width="11.42578125" style="106"/>
  </cols>
  <sheetData>
    <row r="1" spans="1:10" ht="45" customHeight="1">
      <c r="A1" s="611" t="s">
        <v>376</v>
      </c>
      <c r="B1" s="611"/>
      <c r="C1" s="611"/>
      <c r="D1" s="611"/>
      <c r="E1" s="611"/>
      <c r="F1" s="611"/>
      <c r="G1" s="611"/>
      <c r="H1" s="611"/>
      <c r="I1" s="611"/>
      <c r="J1" s="105"/>
    </row>
    <row r="2" spans="1:10" ht="43.5" customHeight="1">
      <c r="A2" s="612"/>
      <c r="B2" s="612"/>
      <c r="C2" s="612"/>
      <c r="D2" s="612"/>
      <c r="E2" s="612"/>
      <c r="F2" s="612"/>
      <c r="G2" s="612"/>
      <c r="H2" s="612"/>
      <c r="I2" s="612"/>
      <c r="J2" s="105"/>
    </row>
    <row r="3" spans="1:10" ht="26.25" customHeight="1">
      <c r="A3" s="107" t="s">
        <v>211</v>
      </c>
      <c r="B3" s="595"/>
      <c r="C3" s="595"/>
      <c r="D3" s="595"/>
      <c r="E3" s="595"/>
      <c r="F3" s="595"/>
      <c r="G3" s="595"/>
      <c r="H3" s="596">
        <f ca="1">TODAY()</f>
        <v>43763</v>
      </c>
      <c r="I3" s="597"/>
    </row>
    <row r="4" spans="1:10" ht="22.5" customHeight="1">
      <c r="A4" s="108" t="s">
        <v>25</v>
      </c>
      <c r="B4" s="598"/>
      <c r="C4" s="598"/>
      <c r="D4" s="598"/>
      <c r="E4" s="598"/>
      <c r="F4" s="598"/>
      <c r="G4" s="598"/>
      <c r="H4" s="599"/>
      <c r="I4" s="600"/>
    </row>
    <row r="5" spans="1:10">
      <c r="A5" s="109"/>
      <c r="B5" s="110"/>
      <c r="C5" s="110"/>
      <c r="D5" s="110"/>
      <c r="E5" s="110"/>
      <c r="F5" s="110"/>
      <c r="G5" s="110"/>
      <c r="H5" s="110"/>
      <c r="I5" s="111"/>
    </row>
    <row r="6" spans="1:10">
      <c r="A6" s="109"/>
      <c r="B6" s="110"/>
      <c r="C6" s="110"/>
      <c r="D6" s="110"/>
      <c r="E6" s="110"/>
      <c r="F6" s="110"/>
      <c r="G6" s="110"/>
      <c r="H6" s="110"/>
      <c r="I6" s="111"/>
    </row>
    <row r="7" spans="1:10">
      <c r="A7" s="109"/>
      <c r="B7" s="110"/>
      <c r="C7" s="110"/>
      <c r="D7" s="110"/>
      <c r="E7" s="110"/>
      <c r="F7" s="110"/>
      <c r="G7" s="110"/>
      <c r="H7" s="110"/>
      <c r="I7" s="111"/>
    </row>
    <row r="8" spans="1:10">
      <c r="A8" s="109"/>
      <c r="B8" s="112" t="s">
        <v>55</v>
      </c>
      <c r="C8" s="112"/>
      <c r="D8" s="112"/>
      <c r="E8" s="112"/>
      <c r="F8" s="112"/>
      <c r="G8" s="110"/>
      <c r="H8" s="110"/>
      <c r="I8" s="111"/>
    </row>
    <row r="9" spans="1:10">
      <c r="A9" s="109"/>
      <c r="B9" s="110"/>
      <c r="C9" s="110"/>
      <c r="D9" s="110"/>
      <c r="E9" s="110"/>
      <c r="F9" s="110"/>
      <c r="G9" s="110"/>
      <c r="H9" s="110"/>
      <c r="I9" s="111"/>
    </row>
    <row r="10" spans="1:10">
      <c r="A10" s="109"/>
      <c r="B10" s="110"/>
      <c r="C10" s="110"/>
      <c r="D10" s="110"/>
      <c r="E10" s="110"/>
      <c r="F10" s="110"/>
      <c r="G10" s="110"/>
      <c r="H10" s="110"/>
      <c r="I10" s="111"/>
    </row>
    <row r="11" spans="1:10">
      <c r="A11" s="109"/>
      <c r="B11" s="110"/>
      <c r="C11" s="110"/>
      <c r="D11" s="110"/>
      <c r="E11" s="110"/>
      <c r="F11" s="110"/>
      <c r="G11" s="110"/>
      <c r="H11" s="110"/>
      <c r="I11" s="111"/>
    </row>
    <row r="12" spans="1:10">
      <c r="A12" s="109"/>
      <c r="B12" s="110"/>
      <c r="C12" s="110"/>
      <c r="D12" s="110"/>
      <c r="E12" s="110"/>
      <c r="F12" s="110"/>
      <c r="G12" s="110"/>
      <c r="H12" s="110"/>
      <c r="I12" s="111"/>
    </row>
    <row r="13" spans="1:10">
      <c r="A13" s="109"/>
      <c r="B13" s="110"/>
      <c r="C13" s="110"/>
      <c r="D13" s="110"/>
      <c r="E13" s="110"/>
      <c r="F13" s="110"/>
      <c r="G13" s="110"/>
      <c r="H13" s="110"/>
      <c r="I13" s="111"/>
    </row>
    <row r="14" spans="1:10">
      <c r="A14" s="109"/>
      <c r="B14" s="110"/>
      <c r="C14" s="110"/>
      <c r="D14" s="110"/>
      <c r="E14" s="110"/>
      <c r="F14" s="110"/>
      <c r="G14" s="110"/>
      <c r="H14" s="110"/>
      <c r="I14" s="111"/>
    </row>
    <row r="15" spans="1:10">
      <c r="A15" s="109"/>
      <c r="B15" s="110"/>
      <c r="C15" s="110"/>
      <c r="D15" s="110"/>
      <c r="E15" s="110"/>
      <c r="F15" s="110"/>
      <c r="G15" s="110"/>
      <c r="H15" s="110"/>
      <c r="I15" s="111"/>
    </row>
    <row r="16" spans="1:10">
      <c r="A16" s="109"/>
      <c r="B16" s="110"/>
      <c r="C16" s="110"/>
      <c r="D16" s="110"/>
      <c r="E16" s="110"/>
      <c r="F16" s="110"/>
      <c r="G16" s="110"/>
      <c r="H16" s="110"/>
      <c r="I16" s="111"/>
    </row>
    <row r="17" spans="1:14" ht="14.25">
      <c r="A17" s="109"/>
      <c r="B17" s="110"/>
      <c r="C17" s="113"/>
      <c r="D17" s="113"/>
      <c r="E17" s="113"/>
      <c r="F17" s="110"/>
      <c r="G17" s="110"/>
      <c r="H17" s="110"/>
      <c r="I17" s="111"/>
    </row>
    <row r="18" spans="1:14">
      <c r="A18" s="109"/>
      <c r="B18" s="110"/>
      <c r="C18" s="110"/>
      <c r="D18" s="110"/>
      <c r="E18" s="110"/>
      <c r="F18" s="110"/>
      <c r="G18" s="110"/>
      <c r="H18" s="110"/>
      <c r="I18" s="111"/>
    </row>
    <row r="19" spans="1:14">
      <c r="A19" s="109"/>
      <c r="B19" s="110"/>
      <c r="C19" s="110"/>
      <c r="D19" s="110"/>
      <c r="E19" s="110"/>
      <c r="F19" s="110"/>
      <c r="G19" s="110"/>
      <c r="H19" s="110"/>
      <c r="I19" s="111"/>
    </row>
    <row r="20" spans="1:14">
      <c r="A20" s="109"/>
      <c r="B20" s="114"/>
      <c r="C20" s="110"/>
      <c r="D20" s="110"/>
      <c r="E20" s="110"/>
      <c r="F20" s="110"/>
      <c r="G20" s="110"/>
      <c r="H20" s="110"/>
      <c r="I20" s="111"/>
    </row>
    <row r="21" spans="1:14">
      <c r="A21" s="109"/>
      <c r="B21" s="110"/>
      <c r="C21" s="110"/>
      <c r="D21" s="110"/>
      <c r="E21" s="110"/>
      <c r="F21" s="110"/>
      <c r="G21" s="110"/>
      <c r="H21" s="110"/>
      <c r="I21" s="111"/>
    </row>
    <row r="22" spans="1:14">
      <c r="A22" s="109"/>
      <c r="B22" s="110"/>
      <c r="C22" s="110"/>
      <c r="D22" s="110"/>
      <c r="E22" s="110"/>
      <c r="F22" s="110"/>
      <c r="G22" s="110"/>
      <c r="H22" s="110"/>
      <c r="I22" s="111"/>
    </row>
    <row r="23" spans="1:14">
      <c r="A23" s="109"/>
      <c r="B23" s="110"/>
      <c r="C23" s="110"/>
      <c r="D23" s="110"/>
      <c r="E23" s="110"/>
      <c r="F23" s="110"/>
      <c r="G23" s="110"/>
      <c r="H23" s="110"/>
      <c r="I23" s="111"/>
    </row>
    <row r="24" spans="1:14">
      <c r="A24" s="109"/>
      <c r="B24" s="114"/>
      <c r="C24" s="110"/>
      <c r="D24" s="110"/>
      <c r="E24" s="110"/>
      <c r="F24" s="110"/>
      <c r="G24" s="110"/>
      <c r="H24" s="110"/>
      <c r="I24" s="111"/>
    </row>
    <row r="25" spans="1:14">
      <c r="A25" s="109"/>
      <c r="B25" s="110"/>
      <c r="C25" s="110"/>
      <c r="D25" s="110"/>
      <c r="E25" s="110"/>
      <c r="F25" s="110"/>
      <c r="G25" s="110"/>
      <c r="H25" s="110"/>
      <c r="I25" s="111"/>
    </row>
    <row r="26" spans="1:14">
      <c r="A26" s="109"/>
      <c r="B26" s="110"/>
      <c r="C26" s="110"/>
      <c r="D26" s="110"/>
      <c r="E26" s="110"/>
      <c r="F26" s="110"/>
      <c r="G26" s="110"/>
      <c r="H26" s="110"/>
      <c r="I26" s="111"/>
    </row>
    <row r="27" spans="1:14" ht="101.25" customHeight="1">
      <c r="A27" s="115"/>
      <c r="B27" s="116"/>
      <c r="C27" s="116"/>
      <c r="D27" s="116"/>
      <c r="E27" s="116"/>
      <c r="F27" s="116"/>
      <c r="G27" s="116"/>
      <c r="H27" s="116"/>
      <c r="I27" s="117"/>
    </row>
    <row r="28" spans="1:14" ht="15">
      <c r="A28" s="118"/>
      <c r="G28" s="110"/>
      <c r="H28" s="110"/>
      <c r="I28" s="110"/>
    </row>
    <row r="29" spans="1:14" ht="36.75" customHeight="1">
      <c r="A29" s="192" t="s">
        <v>214</v>
      </c>
      <c r="D29" s="413" t="s">
        <v>283</v>
      </c>
      <c r="E29" s="414" t="s">
        <v>282</v>
      </c>
      <c r="G29" s="601" t="s">
        <v>360</v>
      </c>
      <c r="H29" s="602"/>
      <c r="I29" s="602"/>
      <c r="N29" s="263"/>
    </row>
    <row r="30" spans="1:14" ht="30" customHeight="1">
      <c r="A30" s="120">
        <v>1</v>
      </c>
      <c r="B30" s="121" t="s">
        <v>619</v>
      </c>
      <c r="C30" s="415" t="s">
        <v>154</v>
      </c>
      <c r="D30" s="416">
        <v>240</v>
      </c>
      <c r="E30" s="122"/>
      <c r="F30" s="114"/>
      <c r="G30" s="113"/>
      <c r="H30" s="119"/>
      <c r="I30" s="119"/>
      <c r="N30" s="263"/>
    </row>
    <row r="31" spans="1:14" ht="30" customHeight="1">
      <c r="A31" s="120">
        <v>2</v>
      </c>
      <c r="B31" s="381" t="s">
        <v>727</v>
      </c>
      <c r="C31" s="415" t="s">
        <v>155</v>
      </c>
      <c r="D31" s="416">
        <v>40</v>
      </c>
      <c r="E31" s="417" t="s">
        <v>816</v>
      </c>
      <c r="G31" s="590" t="str">
        <f>+G45</f>
        <v>In Ordnung</v>
      </c>
      <c r="H31" s="591"/>
      <c r="I31" s="592"/>
    </row>
    <row r="32" spans="1:14" ht="21" customHeight="1">
      <c r="A32" s="120">
        <v>3</v>
      </c>
      <c r="B32" s="381" t="s">
        <v>599</v>
      </c>
      <c r="C32" s="415" t="s">
        <v>168</v>
      </c>
      <c r="D32" s="416">
        <v>101</v>
      </c>
      <c r="E32" s="419"/>
      <c r="G32" s="122"/>
      <c r="H32" s="124"/>
    </row>
    <row r="33" spans="1:12" ht="21" customHeight="1">
      <c r="A33" s="120">
        <v>4</v>
      </c>
      <c r="B33" s="543" t="s">
        <v>822</v>
      </c>
      <c r="C33" s="415" t="s">
        <v>115</v>
      </c>
      <c r="D33" s="416">
        <v>14</v>
      </c>
      <c r="E33" s="419"/>
      <c r="F33" s="538"/>
      <c r="G33" s="122"/>
      <c r="H33" s="124"/>
      <c r="I33" s="225"/>
    </row>
    <row r="34" spans="1:12" ht="31.5" customHeight="1">
      <c r="A34" s="539">
        <v>5</v>
      </c>
      <c r="B34" s="121" t="s">
        <v>817</v>
      </c>
      <c r="C34" s="415" t="s">
        <v>117</v>
      </c>
      <c r="D34" s="416">
        <v>57</v>
      </c>
      <c r="E34" s="417">
        <f>(20%*($D$30-$D$31-$D$33))+20</f>
        <v>57.2</v>
      </c>
      <c r="F34" s="606" t="s">
        <v>285</v>
      </c>
      <c r="G34" s="431" t="str">
        <f>+G50</f>
        <v>In Ordnung</v>
      </c>
      <c r="H34" s="124"/>
      <c r="I34" s="225"/>
    </row>
    <row r="35" spans="1:12" ht="31.5" customHeight="1">
      <c r="A35" s="539">
        <v>6</v>
      </c>
      <c r="B35" s="121" t="s">
        <v>711</v>
      </c>
      <c r="C35" s="415" t="s">
        <v>120</v>
      </c>
      <c r="D35" s="416">
        <v>110</v>
      </c>
      <c r="E35" s="417">
        <f>(+$D$30-$D$31-$D$33)*0.05+$D$32</f>
        <v>110.3</v>
      </c>
      <c r="F35" s="606"/>
      <c r="G35" s="431" t="str">
        <f>+G55</f>
        <v>In Ordnung</v>
      </c>
      <c r="H35" s="124"/>
      <c r="I35" s="225" t="s">
        <v>129</v>
      </c>
    </row>
    <row r="36" spans="1:12" ht="31.5" customHeight="1">
      <c r="A36" s="540" t="s">
        <v>812</v>
      </c>
      <c r="B36" s="381" t="s">
        <v>600</v>
      </c>
      <c r="C36" s="415" t="s">
        <v>105</v>
      </c>
      <c r="D36" s="416">
        <v>337</v>
      </c>
      <c r="E36" s="546">
        <f>(0.867*($D$30-$D$31-$D33)+175)</f>
        <v>336.262</v>
      </c>
      <c r="F36" s="417">
        <f>2*(0.867*($D$30-$D$31-$D33) + 175)</f>
        <v>672.524</v>
      </c>
      <c r="G36" s="431" t="str">
        <f>+G60</f>
        <v>In Ordnung</v>
      </c>
      <c r="I36" s="417">
        <f>+$F$36*$D$38/10000</f>
        <v>15.1990424</v>
      </c>
    </row>
    <row r="37" spans="1:12" ht="31.5" customHeight="1">
      <c r="A37" s="120" t="s">
        <v>813</v>
      </c>
      <c r="B37" s="382" t="s">
        <v>605</v>
      </c>
      <c r="C37" s="415" t="s">
        <v>132</v>
      </c>
      <c r="D37" s="416">
        <v>387</v>
      </c>
      <c r="E37" s="547">
        <f>(0.867*($D$30-$D$31-$D33) + 225)</f>
        <v>386.262</v>
      </c>
      <c r="F37" s="420">
        <f>2*(0.867*($D$30-$D$31-$D33) + 225)</f>
        <v>772.524</v>
      </c>
      <c r="G37" s="431" t="str">
        <f>+G65</f>
        <v>In Ordnung</v>
      </c>
      <c r="I37" s="420">
        <f>+$F$37*$D$38/10000</f>
        <v>17.459042400000001</v>
      </c>
    </row>
    <row r="38" spans="1:12" ht="31.5" customHeight="1">
      <c r="A38" s="539">
        <v>8</v>
      </c>
      <c r="B38" s="544" t="s">
        <v>823</v>
      </c>
      <c r="C38" s="415" t="s">
        <v>119</v>
      </c>
      <c r="D38" s="416">
        <v>226</v>
      </c>
      <c r="E38" s="417">
        <f>+G71</f>
        <v>226</v>
      </c>
      <c r="F38" s="114"/>
      <c r="G38" s="431" t="str">
        <f>+G70</f>
        <v>In Ordnung</v>
      </c>
      <c r="I38" s="422"/>
    </row>
    <row r="39" spans="1:12" ht="31.5" customHeight="1">
      <c r="A39" s="120">
        <v>9</v>
      </c>
      <c r="B39" s="381" t="s">
        <v>375</v>
      </c>
      <c r="C39" s="415" t="s">
        <v>103</v>
      </c>
      <c r="E39" s="417">
        <f>(+$D$30-$D$31)/2+$D$31</f>
        <v>140</v>
      </c>
      <c r="F39" s="114"/>
      <c r="G39" s="122"/>
      <c r="I39" s="119"/>
    </row>
    <row r="40" spans="1:12" ht="30" customHeight="1">
      <c r="A40" s="130" t="s">
        <v>293</v>
      </c>
      <c r="B40" s="131"/>
      <c r="C40" s="131"/>
      <c r="D40" s="131"/>
      <c r="E40" s="131"/>
      <c r="F40" s="131"/>
      <c r="G40" s="131"/>
      <c r="H40" s="131"/>
      <c r="I40" s="131" t="str">
        <f>+Inhaltsv.!$C$47</f>
        <v>Technische Daten Spielplatzgeräte - Version 5.08</v>
      </c>
      <c r="J40" s="128"/>
      <c r="L40" s="127"/>
    </row>
    <row r="41" spans="1:12" ht="15">
      <c r="B41" s="132"/>
      <c r="J41" s="128"/>
      <c r="L41" s="127"/>
    </row>
    <row r="42" spans="1:12" ht="15">
      <c r="J42" s="128"/>
      <c r="L42" s="127"/>
    </row>
    <row r="43" spans="1:12" ht="25.5" customHeight="1">
      <c r="J43" s="128"/>
    </row>
    <row r="44" spans="1:12" ht="25.5" customHeight="1">
      <c r="J44" s="128"/>
    </row>
    <row r="45" spans="1:12" ht="25.5" customHeight="1">
      <c r="A45" s="127"/>
      <c r="B45" s="603" t="s">
        <v>728</v>
      </c>
      <c r="C45" s="603"/>
      <c r="D45" s="603"/>
      <c r="E45" s="603"/>
      <c r="F45" s="603"/>
      <c r="G45" s="383" t="str">
        <f>IF((+$D$31)&lt;40,$G$48,($G$47))</f>
        <v>In Ordnung</v>
      </c>
      <c r="H45" s="160"/>
      <c r="I45" s="127"/>
    </row>
    <row r="46" spans="1:12" ht="25.5" customHeight="1">
      <c r="A46" s="127"/>
      <c r="B46" s="604" t="s">
        <v>236</v>
      </c>
      <c r="C46" s="604"/>
      <c r="D46" s="604"/>
      <c r="E46" s="604"/>
      <c r="F46" s="133"/>
      <c r="G46" s="134"/>
      <c r="H46" s="160"/>
      <c r="K46" s="127"/>
    </row>
    <row r="47" spans="1:12" ht="25.5" customHeight="1">
      <c r="B47" s="605" t="s">
        <v>254</v>
      </c>
      <c r="C47" s="605"/>
      <c r="D47" s="605"/>
      <c r="E47" s="605"/>
      <c r="F47" s="133"/>
      <c r="G47" s="220" t="s">
        <v>96</v>
      </c>
      <c r="H47" s="160"/>
      <c r="K47" s="127"/>
    </row>
    <row r="48" spans="1:12" ht="25.5" customHeight="1">
      <c r="B48" s="605" t="s">
        <v>263</v>
      </c>
      <c r="C48" s="605"/>
      <c r="D48" s="605"/>
      <c r="E48" s="605"/>
      <c r="F48" s="133"/>
      <c r="G48" s="610" t="s">
        <v>288</v>
      </c>
      <c r="H48" s="610"/>
      <c r="J48" s="127"/>
      <c r="K48" s="127"/>
    </row>
    <row r="49" spans="2:15" ht="25.5" customHeight="1">
      <c r="B49" s="272"/>
      <c r="C49" s="272"/>
      <c r="D49" s="272"/>
      <c r="E49" s="272"/>
      <c r="F49" s="133"/>
      <c r="G49" s="272"/>
      <c r="H49" s="272"/>
      <c r="J49" s="127"/>
      <c r="K49" s="127"/>
    </row>
    <row r="50" spans="2:15" ht="25.5" customHeight="1">
      <c r="B50" s="603" t="s">
        <v>828</v>
      </c>
      <c r="C50" s="603"/>
      <c r="D50" s="603"/>
      <c r="E50" s="603"/>
      <c r="F50" s="603"/>
      <c r="G50" s="221" t="str">
        <f>IF(+$D$34&gt;=$G$51,$G$52,$G$53)</f>
        <v>In Ordnung</v>
      </c>
      <c r="K50" s="127"/>
    </row>
    <row r="51" spans="2:15" ht="25.5" customHeight="1">
      <c r="B51" s="604" t="s">
        <v>237</v>
      </c>
      <c r="C51" s="604"/>
      <c r="D51" s="604"/>
      <c r="E51" s="604"/>
      <c r="F51" s="133"/>
      <c r="G51" s="136">
        <f>ROUND($E$34,0)</f>
        <v>57</v>
      </c>
      <c r="H51" s="106" t="s">
        <v>268</v>
      </c>
      <c r="J51" s="127"/>
      <c r="K51" s="127"/>
    </row>
    <row r="52" spans="2:15" ht="25.5" customHeight="1">
      <c r="B52" s="605" t="s">
        <v>820</v>
      </c>
      <c r="C52" s="605"/>
      <c r="D52" s="605"/>
      <c r="E52" s="605"/>
      <c r="F52" s="133"/>
      <c r="G52" s="220" t="s">
        <v>96</v>
      </c>
      <c r="K52" s="127"/>
    </row>
    <row r="53" spans="2:15" ht="25.5" customHeight="1">
      <c r="B53" s="605" t="s">
        <v>610</v>
      </c>
      <c r="C53" s="605"/>
      <c r="D53" s="605"/>
      <c r="E53" s="605"/>
      <c r="F53" s="133"/>
      <c r="G53" s="223" t="s">
        <v>273</v>
      </c>
      <c r="K53" s="127"/>
    </row>
    <row r="54" spans="2:15" ht="25.5" customHeight="1">
      <c r="B54" s="272"/>
      <c r="C54" s="272"/>
      <c r="D54" s="272"/>
      <c r="E54" s="272"/>
      <c r="F54" s="133"/>
      <c r="K54" s="127"/>
    </row>
    <row r="55" spans="2:15" ht="25.5" customHeight="1">
      <c r="B55" s="603" t="s">
        <v>832</v>
      </c>
      <c r="C55" s="603"/>
      <c r="D55" s="603"/>
      <c r="E55" s="603"/>
      <c r="F55" s="603"/>
      <c r="G55" s="221" t="str">
        <f>IF((+$D$35)&lt;($G$56),$G$58,($G$57))</f>
        <v>In Ordnung</v>
      </c>
      <c r="K55" s="127"/>
    </row>
    <row r="56" spans="2:15" ht="25.5" customHeight="1">
      <c r="B56" s="604" t="s">
        <v>238</v>
      </c>
      <c r="C56" s="604"/>
      <c r="D56" s="604"/>
      <c r="E56" s="604"/>
      <c r="F56" s="133"/>
      <c r="G56" s="138">
        <f>ROUND($E$35,0)</f>
        <v>110</v>
      </c>
      <c r="H56" s="106" t="s">
        <v>268</v>
      </c>
      <c r="K56" s="127"/>
    </row>
    <row r="57" spans="2:15" ht="25.5" customHeight="1">
      <c r="B57" s="605" t="s">
        <v>821</v>
      </c>
      <c r="C57" s="605"/>
      <c r="D57" s="605"/>
      <c r="E57" s="605"/>
      <c r="F57" s="133"/>
      <c r="G57" s="220" t="s">
        <v>96</v>
      </c>
      <c r="K57" s="127"/>
      <c r="L57" s="605"/>
      <c r="M57" s="605"/>
      <c r="N57" s="605"/>
      <c r="O57" s="605"/>
    </row>
    <row r="58" spans="2:15" ht="25.5" customHeight="1">
      <c r="B58" s="605" t="s">
        <v>612</v>
      </c>
      <c r="C58" s="605"/>
      <c r="D58" s="605"/>
      <c r="E58" s="605"/>
      <c r="F58" s="133"/>
      <c r="G58" s="223" t="s">
        <v>273</v>
      </c>
      <c r="K58" s="127"/>
      <c r="L58" s="605"/>
      <c r="M58" s="605"/>
      <c r="N58" s="605"/>
      <c r="O58" s="605"/>
    </row>
    <row r="59" spans="2:15" ht="25.5" customHeight="1">
      <c r="G59" s="110"/>
      <c r="K59" s="138"/>
    </row>
    <row r="60" spans="2:15" ht="25.5" customHeight="1">
      <c r="B60" s="603" t="s">
        <v>342</v>
      </c>
      <c r="C60" s="603"/>
      <c r="D60" s="603"/>
      <c r="E60" s="603"/>
      <c r="F60" s="603"/>
      <c r="G60" s="221" t="str">
        <f>IF((+$D$36)&lt;($G$61),$G$63,($G$62))</f>
        <v>In Ordnung</v>
      </c>
    </row>
    <row r="61" spans="2:15" ht="25.5" customHeight="1">
      <c r="B61" s="604" t="s">
        <v>829</v>
      </c>
      <c r="C61" s="604"/>
      <c r="D61" s="604"/>
      <c r="E61" s="604"/>
      <c r="F61" s="133"/>
      <c r="G61" s="136">
        <f>ROUND($E$36,0)</f>
        <v>336</v>
      </c>
      <c r="H61" s="106" t="s">
        <v>268</v>
      </c>
    </row>
    <row r="62" spans="2:15" ht="25.5" customHeight="1">
      <c r="B62" s="605" t="s">
        <v>297</v>
      </c>
      <c r="C62" s="605"/>
      <c r="D62" s="605"/>
      <c r="E62" s="605"/>
      <c r="F62" s="133"/>
      <c r="G62" s="220" t="s">
        <v>96</v>
      </c>
    </row>
    <row r="63" spans="2:15" ht="25.5" customHeight="1">
      <c r="B63" s="605" t="s">
        <v>613</v>
      </c>
      <c r="C63" s="605"/>
      <c r="D63" s="605"/>
      <c r="E63" s="605"/>
      <c r="F63" s="133"/>
      <c r="G63" s="223" t="s">
        <v>513</v>
      </c>
    </row>
    <row r="64" spans="2:15" ht="25.5" customHeight="1">
      <c r="G64" s="110"/>
    </row>
    <row r="65" spans="2:8" ht="25.5" customHeight="1">
      <c r="B65" s="603" t="s">
        <v>343</v>
      </c>
      <c r="C65" s="603"/>
      <c r="D65" s="603"/>
      <c r="E65" s="603"/>
      <c r="F65" s="603"/>
      <c r="G65" s="221" t="str">
        <f>IF((+$D$37)&lt;($G$66),$G$68,($G$67))</f>
        <v>In Ordnung</v>
      </c>
    </row>
    <row r="66" spans="2:8" ht="25.5" customHeight="1">
      <c r="B66" s="604" t="s">
        <v>830</v>
      </c>
      <c r="C66" s="604"/>
      <c r="D66" s="604"/>
      <c r="E66" s="604"/>
      <c r="F66" s="133"/>
      <c r="G66" s="136">
        <f>ROUND($E$37,0)</f>
        <v>386</v>
      </c>
      <c r="H66" s="106" t="s">
        <v>268</v>
      </c>
    </row>
    <row r="67" spans="2:8" ht="25.5" customHeight="1">
      <c r="B67" s="605" t="s">
        <v>298</v>
      </c>
      <c r="C67" s="605"/>
      <c r="D67" s="605"/>
      <c r="E67" s="605"/>
      <c r="F67" s="133"/>
      <c r="G67" s="220" t="s">
        <v>96</v>
      </c>
    </row>
    <row r="68" spans="2:8" ht="25.5" customHeight="1">
      <c r="B68" s="605" t="s">
        <v>614</v>
      </c>
      <c r="C68" s="605"/>
      <c r="D68" s="605"/>
      <c r="E68" s="605"/>
      <c r="F68" s="133"/>
      <c r="G68" s="223" t="s">
        <v>513</v>
      </c>
    </row>
    <row r="69" spans="2:8" ht="25.5" customHeight="1">
      <c r="G69" s="110"/>
    </row>
    <row r="70" spans="2:8" ht="25.5" customHeight="1">
      <c r="B70" s="608" t="s">
        <v>824</v>
      </c>
      <c r="C70" s="609"/>
      <c r="D70" s="609"/>
      <c r="E70" s="609"/>
      <c r="F70" s="609"/>
      <c r="G70" s="221" t="str">
        <f>IF((+$D$38)&lt;($G$71),$G$74,($G$73))</f>
        <v>In Ordnung</v>
      </c>
    </row>
    <row r="71" spans="2:8" ht="25.5" customHeight="1">
      <c r="B71" s="123" t="s">
        <v>831</v>
      </c>
      <c r="C71" s="123"/>
      <c r="D71" s="123"/>
      <c r="E71" s="123"/>
      <c r="F71" s="541"/>
      <c r="G71" s="136">
        <f>175+D32-50</f>
        <v>226</v>
      </c>
    </row>
    <row r="72" spans="2:8" ht="25.5" customHeight="1">
      <c r="B72" s="545" t="s">
        <v>825</v>
      </c>
    </row>
    <row r="73" spans="2:8" ht="25.5" customHeight="1">
      <c r="B73" s="607" t="s">
        <v>826</v>
      </c>
      <c r="C73" s="605"/>
      <c r="D73" s="605"/>
      <c r="E73" s="605"/>
      <c r="F73" s="133"/>
      <c r="G73" s="220" t="s">
        <v>96</v>
      </c>
    </row>
    <row r="74" spans="2:8">
      <c r="B74" s="607" t="s">
        <v>827</v>
      </c>
      <c r="C74" s="605"/>
      <c r="D74" s="605"/>
      <c r="E74" s="605"/>
      <c r="F74" s="133"/>
      <c r="G74" s="223" t="s">
        <v>97</v>
      </c>
    </row>
    <row r="75" spans="2:8">
      <c r="B75" s="272"/>
      <c r="C75" s="272"/>
      <c r="D75" s="272"/>
      <c r="E75" s="272"/>
      <c r="F75" s="133"/>
    </row>
  </sheetData>
  <sheetProtection algorithmName="SHA-512" hashValue="4/DfsPDdscEOwCI8/dAnOUI0oXiXUfbAkbcKhPBWNeknjFP4Z5nySEOxo/BQih6iJNYHC2rWftE01P97u/fXew==" saltValue="a6Z0Vs0Bvi8WcboR42UDVw==" spinCount="100000" sheet="1" objects="1" scenarios="1" selectLockedCells="1"/>
  <mergeCells count="34">
    <mergeCell ref="A1:I2"/>
    <mergeCell ref="B3:G3"/>
    <mergeCell ref="H3:I3"/>
    <mergeCell ref="B4:G4"/>
    <mergeCell ref="H4:I4"/>
    <mergeCell ref="F34:F35"/>
    <mergeCell ref="G31:I31"/>
    <mergeCell ref="G29:I29"/>
    <mergeCell ref="G48:H48"/>
    <mergeCell ref="B50:F50"/>
    <mergeCell ref="B51:E51"/>
    <mergeCell ref="B52:E52"/>
    <mergeCell ref="B45:F45"/>
    <mergeCell ref="B46:E46"/>
    <mergeCell ref="B47:E47"/>
    <mergeCell ref="B48:E48"/>
    <mergeCell ref="B53:E53"/>
    <mergeCell ref="B55:F55"/>
    <mergeCell ref="B56:E56"/>
    <mergeCell ref="B57:E57"/>
    <mergeCell ref="B58:E58"/>
    <mergeCell ref="L57:O57"/>
    <mergeCell ref="L58:O58"/>
    <mergeCell ref="B73:E73"/>
    <mergeCell ref="B74:E74"/>
    <mergeCell ref="B66:E66"/>
    <mergeCell ref="B67:E67"/>
    <mergeCell ref="B68:E68"/>
    <mergeCell ref="B70:F70"/>
    <mergeCell ref="B63:E63"/>
    <mergeCell ref="B65:F65"/>
    <mergeCell ref="B61:E61"/>
    <mergeCell ref="B62:E62"/>
    <mergeCell ref="B60:F60"/>
  </mergeCells>
  <phoneticPr fontId="0" type="noConversion"/>
  <conditionalFormatting sqref="C17:E17">
    <cfRule type="cellIs" dxfId="275" priority="56" stopIfTrue="1" operator="equal">
      <formula>"Verlängern!"</formula>
    </cfRule>
    <cfRule type="cellIs" dxfId="274" priority="57" stopIfTrue="1" operator="equal">
      <formula>"In Ordnung"</formula>
    </cfRule>
  </conditionalFormatting>
  <conditionalFormatting sqref="G34">
    <cfRule type="cellIs" dxfId="273" priority="25" stopIfTrue="1" operator="equal">
      <formula>"Verbreitern!"</formula>
    </cfRule>
    <cfRule type="cellIs" dxfId="272" priority="26" stopIfTrue="1" operator="equal">
      <formula>"In Ordnung"</formula>
    </cfRule>
  </conditionalFormatting>
  <conditionalFormatting sqref="G30 G36:G37">
    <cfRule type="cellIs" dxfId="271" priority="30" stopIfTrue="1" operator="equal">
      <formula>"Verlängern!"</formula>
    </cfRule>
    <cfRule type="cellIs" dxfId="270" priority="31" stopIfTrue="1" operator="equal">
      <formula>"In Ordnung"</formula>
    </cfRule>
  </conditionalFormatting>
  <conditionalFormatting sqref="G31">
    <cfRule type="cellIs" dxfId="269" priority="9" operator="greaterThan">
      <formula>35</formula>
    </cfRule>
  </conditionalFormatting>
  <conditionalFormatting sqref="G31">
    <cfRule type="cellIs" dxfId="268" priority="7" stopIfTrue="1" operator="equal">
      <formula>"Auf 40 vergrössern!"</formula>
    </cfRule>
    <cfRule type="cellIs" dxfId="267" priority="8" stopIfTrue="1" operator="equal">
      <formula>"In Ordnung"</formula>
    </cfRule>
  </conditionalFormatting>
  <conditionalFormatting sqref="G35">
    <cfRule type="cellIs" dxfId="266" priority="5" stopIfTrue="1" operator="equal">
      <formula>"Verbreitern!"</formula>
    </cfRule>
    <cfRule type="cellIs" dxfId="265" priority="6" stopIfTrue="1" operator="equal">
      <formula>"In Ordnung"</formula>
    </cfRule>
  </conditionalFormatting>
  <conditionalFormatting sqref="G38">
    <cfRule type="cellIs" dxfId="264" priority="1" stopIfTrue="1" operator="equal">
      <formula>"Vergrössern!"</formula>
    </cfRule>
    <cfRule type="cellIs" dxfId="263" priority="2" stopIfTrue="1" operator="equal">
      <formula>"In Ordnung"</formula>
    </cfRule>
  </conditionalFormatting>
  <pageMargins left="0.6692913385826772" right="0.11811023622047245" top="0.23622047244094491" bottom="0.19685039370078741" header="0.23622047244094491" footer="0"/>
  <pageSetup paperSize="9" scale="9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9" tint="0.39997558519241921"/>
    <pageSetUpPr fitToPage="1"/>
  </sheetPr>
  <dimension ref="A1:Q73"/>
  <sheetViews>
    <sheetView showGridLines="0" zoomScaleNormal="100" workbookViewId="0">
      <selection activeCell="B3" sqref="B3:G3"/>
    </sheetView>
  </sheetViews>
  <sheetFormatPr baseColWidth="10" defaultRowHeight="12.75"/>
  <cols>
    <col min="1" max="1" width="4.28515625" style="106" customWidth="1"/>
    <col min="2" max="2" width="48.28515625" style="106" customWidth="1"/>
    <col min="3" max="3" width="5.7109375" style="106" customWidth="1"/>
    <col min="4" max="4" width="7" style="106" customWidth="1"/>
    <col min="5" max="5" width="7.5703125" style="106" bestFit="1" customWidth="1"/>
    <col min="6" max="6" width="4.7109375" style="106" customWidth="1"/>
    <col min="7" max="7" width="12.7109375" style="106" customWidth="1"/>
    <col min="8" max="8" width="3.7109375" style="106" customWidth="1"/>
    <col min="9" max="9" width="7" style="106" customWidth="1"/>
    <col min="10" max="10" width="5.7109375" style="106" customWidth="1"/>
    <col min="11" max="11" width="11.42578125" style="106"/>
    <col min="12" max="12" width="12" style="106" customWidth="1"/>
    <col min="13" max="16384" width="11.42578125" style="106"/>
  </cols>
  <sheetData>
    <row r="1" spans="1:10" ht="45" customHeight="1">
      <c r="A1" s="593" t="s">
        <v>723</v>
      </c>
      <c r="B1" s="593"/>
      <c r="C1" s="593"/>
      <c r="D1" s="593"/>
      <c r="E1" s="593"/>
      <c r="F1" s="593"/>
      <c r="G1" s="593"/>
      <c r="H1" s="593"/>
      <c r="I1" s="593"/>
      <c r="J1" s="105"/>
    </row>
    <row r="2" spans="1:10" ht="43.5" customHeight="1">
      <c r="A2" s="594"/>
      <c r="B2" s="594"/>
      <c r="C2" s="594"/>
      <c r="D2" s="594"/>
      <c r="E2" s="594"/>
      <c r="F2" s="594"/>
      <c r="G2" s="594"/>
      <c r="H2" s="594"/>
      <c r="I2" s="594"/>
      <c r="J2" s="105"/>
    </row>
    <row r="3" spans="1:10" ht="26.25" customHeight="1">
      <c r="A3" s="107" t="s">
        <v>211</v>
      </c>
      <c r="B3" s="595"/>
      <c r="C3" s="595"/>
      <c r="D3" s="595"/>
      <c r="E3" s="595"/>
      <c r="F3" s="595"/>
      <c r="G3" s="595"/>
      <c r="H3" s="596">
        <f ca="1">TODAY()</f>
        <v>43763</v>
      </c>
      <c r="I3" s="597"/>
    </row>
    <row r="4" spans="1:10" ht="22.5" customHeight="1">
      <c r="A4" s="108" t="s">
        <v>25</v>
      </c>
      <c r="B4" s="598"/>
      <c r="C4" s="598"/>
      <c r="D4" s="598"/>
      <c r="E4" s="598"/>
      <c r="F4" s="598"/>
      <c r="G4" s="598"/>
      <c r="H4" s="599"/>
      <c r="I4" s="600"/>
    </row>
    <row r="5" spans="1:10">
      <c r="A5" s="109"/>
      <c r="B5" s="110"/>
      <c r="C5" s="110"/>
      <c r="D5" s="110"/>
      <c r="E5" s="110"/>
      <c r="F5" s="110"/>
      <c r="G5" s="110"/>
      <c r="H5" s="110"/>
      <c r="I5" s="111"/>
    </row>
    <row r="6" spans="1:10">
      <c r="A6" s="109"/>
      <c r="B6" s="110"/>
      <c r="C6" s="110"/>
      <c r="D6" s="110"/>
      <c r="E6" s="110"/>
      <c r="F6" s="110"/>
      <c r="G6" s="110"/>
      <c r="H6" s="110"/>
      <c r="I6" s="111"/>
    </row>
    <row r="7" spans="1:10">
      <c r="A7" s="109"/>
      <c r="B7" s="110"/>
      <c r="C7" s="110"/>
      <c r="D7" s="110"/>
      <c r="E7" s="110"/>
      <c r="F7" s="110"/>
      <c r="G7" s="110"/>
      <c r="H7" s="110"/>
      <c r="I7" s="111"/>
    </row>
    <row r="8" spans="1:10">
      <c r="A8" s="109"/>
      <c r="B8" s="112" t="s">
        <v>55</v>
      </c>
      <c r="C8" s="112"/>
      <c r="D8" s="112"/>
      <c r="E8" s="112"/>
      <c r="F8" s="112"/>
      <c r="G8" s="110"/>
      <c r="H8" s="110"/>
      <c r="I8" s="111"/>
    </row>
    <row r="9" spans="1:10">
      <c r="A9" s="109"/>
      <c r="B9" s="110"/>
      <c r="C9" s="110"/>
      <c r="D9" s="110"/>
      <c r="E9" s="110"/>
      <c r="F9" s="110"/>
      <c r="G9" s="110"/>
      <c r="H9" s="110"/>
      <c r="I9" s="111"/>
    </row>
    <row r="10" spans="1:10">
      <c r="A10" s="109"/>
      <c r="B10" s="110"/>
      <c r="C10" s="110"/>
      <c r="D10" s="110"/>
      <c r="E10" s="110"/>
      <c r="F10" s="110"/>
      <c r="G10" s="110"/>
      <c r="H10" s="110"/>
      <c r="I10" s="111"/>
    </row>
    <row r="11" spans="1:10">
      <c r="A11" s="109"/>
      <c r="B11" s="110"/>
      <c r="C11" s="110"/>
      <c r="D11" s="110"/>
      <c r="E11" s="110"/>
      <c r="F11" s="110"/>
      <c r="G11" s="110"/>
      <c r="H11" s="110"/>
      <c r="I11" s="111"/>
    </row>
    <row r="12" spans="1:10">
      <c r="A12" s="109"/>
      <c r="B12" s="110"/>
      <c r="C12" s="110"/>
      <c r="D12" s="110"/>
      <c r="E12" s="110"/>
      <c r="F12" s="110"/>
      <c r="G12" s="110"/>
      <c r="H12" s="110"/>
      <c r="I12" s="111"/>
    </row>
    <row r="13" spans="1:10">
      <c r="A13" s="109"/>
      <c r="B13" s="110"/>
      <c r="C13" s="110"/>
      <c r="D13" s="110"/>
      <c r="E13" s="110"/>
      <c r="F13" s="110"/>
      <c r="G13" s="110"/>
      <c r="H13" s="110"/>
      <c r="I13" s="111"/>
    </row>
    <row r="14" spans="1:10">
      <c r="A14" s="109"/>
      <c r="B14" s="110"/>
      <c r="C14" s="110"/>
      <c r="D14" s="110"/>
      <c r="E14" s="110"/>
      <c r="F14" s="110"/>
      <c r="G14" s="110"/>
      <c r="H14" s="110"/>
      <c r="I14" s="111"/>
    </row>
    <row r="15" spans="1:10">
      <c r="A15" s="109"/>
      <c r="B15" s="110"/>
      <c r="C15" s="110"/>
      <c r="D15" s="110"/>
      <c r="E15" s="110"/>
      <c r="F15" s="110"/>
      <c r="G15" s="110"/>
      <c r="H15" s="110"/>
      <c r="I15" s="111"/>
    </row>
    <row r="16" spans="1:10">
      <c r="A16" s="109"/>
      <c r="B16" s="110"/>
      <c r="C16" s="110"/>
      <c r="D16" s="110"/>
      <c r="E16" s="110"/>
      <c r="F16" s="110"/>
      <c r="G16" s="110"/>
      <c r="H16" s="110"/>
      <c r="I16" s="111"/>
    </row>
    <row r="17" spans="1:9" ht="14.25">
      <c r="A17" s="109"/>
      <c r="B17" s="110"/>
      <c r="C17" s="113"/>
      <c r="D17" s="113"/>
      <c r="E17" s="113"/>
      <c r="F17" s="110"/>
      <c r="G17" s="110"/>
      <c r="H17" s="110"/>
      <c r="I17" s="111"/>
    </row>
    <row r="18" spans="1:9">
      <c r="A18" s="109"/>
      <c r="B18" s="110"/>
      <c r="C18" s="110"/>
      <c r="D18" s="110"/>
      <c r="E18" s="110"/>
      <c r="F18" s="110"/>
      <c r="G18" s="110"/>
      <c r="H18" s="110"/>
      <c r="I18" s="111"/>
    </row>
    <row r="19" spans="1:9">
      <c r="A19" s="109"/>
      <c r="B19" s="110"/>
      <c r="C19" s="110"/>
      <c r="D19" s="110"/>
      <c r="E19" s="110"/>
      <c r="F19" s="110"/>
      <c r="G19" s="110"/>
      <c r="H19" s="110"/>
      <c r="I19" s="111"/>
    </row>
    <row r="20" spans="1:9">
      <c r="A20" s="109"/>
      <c r="B20" s="114"/>
      <c r="C20" s="110"/>
      <c r="D20" s="110"/>
      <c r="E20" s="110"/>
      <c r="F20" s="110"/>
      <c r="G20" s="110"/>
      <c r="H20" s="110"/>
      <c r="I20" s="111"/>
    </row>
    <row r="21" spans="1:9">
      <c r="A21" s="109"/>
      <c r="B21" s="110"/>
      <c r="C21" s="110"/>
      <c r="D21" s="110"/>
      <c r="E21" s="110"/>
      <c r="F21" s="110"/>
      <c r="G21" s="110"/>
      <c r="H21" s="110"/>
      <c r="I21" s="111"/>
    </row>
    <row r="22" spans="1:9">
      <c r="A22" s="109"/>
      <c r="B22" s="110"/>
      <c r="C22" s="110"/>
      <c r="D22" s="110"/>
      <c r="E22" s="110"/>
      <c r="F22" s="110"/>
      <c r="G22" s="110"/>
      <c r="H22" s="110"/>
      <c r="I22" s="111"/>
    </row>
    <row r="23" spans="1:9">
      <c r="A23" s="109"/>
      <c r="B23" s="110"/>
      <c r="C23" s="110"/>
      <c r="D23" s="110"/>
      <c r="E23" s="110"/>
      <c r="F23" s="110"/>
      <c r="G23" s="110"/>
      <c r="H23" s="110"/>
      <c r="I23" s="111"/>
    </row>
    <row r="24" spans="1:9">
      <c r="A24" s="109"/>
      <c r="B24" s="114"/>
      <c r="C24" s="110"/>
      <c r="D24" s="110"/>
      <c r="E24" s="110"/>
      <c r="F24" s="110"/>
      <c r="G24" s="110"/>
      <c r="H24" s="110"/>
      <c r="I24" s="111"/>
    </row>
    <row r="25" spans="1:9">
      <c r="A25" s="109"/>
      <c r="B25" s="110"/>
      <c r="C25" s="110"/>
      <c r="D25" s="110"/>
      <c r="E25" s="110"/>
      <c r="F25" s="110"/>
      <c r="G25" s="110"/>
      <c r="H25" s="110"/>
      <c r="I25" s="111"/>
    </row>
    <row r="26" spans="1:9">
      <c r="A26" s="109"/>
      <c r="B26" s="110"/>
      <c r="C26" s="110"/>
      <c r="D26" s="110"/>
      <c r="E26" s="110"/>
      <c r="F26" s="110"/>
      <c r="G26" s="110"/>
      <c r="H26" s="110"/>
      <c r="I26" s="111"/>
    </row>
    <row r="27" spans="1:9" ht="94.5" customHeight="1">
      <c r="A27" s="115"/>
      <c r="B27" s="116"/>
      <c r="C27" s="116"/>
      <c r="D27" s="116"/>
      <c r="E27" s="116"/>
      <c r="F27" s="116"/>
      <c r="G27" s="116"/>
      <c r="H27" s="116"/>
      <c r="I27" s="117"/>
    </row>
    <row r="28" spans="1:9" ht="15">
      <c r="A28" s="118"/>
      <c r="G28" s="110"/>
      <c r="H28" s="110"/>
      <c r="I28" s="110"/>
    </row>
    <row r="29" spans="1:9" ht="36.75" customHeight="1">
      <c r="A29" s="192" t="s">
        <v>214</v>
      </c>
      <c r="D29" s="413" t="s">
        <v>283</v>
      </c>
      <c r="E29" s="414" t="s">
        <v>282</v>
      </c>
      <c r="G29" s="601" t="s">
        <v>360</v>
      </c>
      <c r="H29" s="602"/>
      <c r="I29" s="602"/>
    </row>
    <row r="30" spans="1:9" ht="30" customHeight="1">
      <c r="A30" s="120">
        <v>1</v>
      </c>
      <c r="B30" s="121" t="s">
        <v>618</v>
      </c>
      <c r="C30" s="415" t="s">
        <v>154</v>
      </c>
      <c r="D30" s="416">
        <v>250</v>
      </c>
      <c r="E30" s="122"/>
      <c r="F30" s="114"/>
      <c r="G30" s="113"/>
      <c r="H30" s="119"/>
      <c r="I30" s="119"/>
    </row>
    <row r="31" spans="1:9" ht="30" customHeight="1">
      <c r="A31" s="120">
        <v>2</v>
      </c>
      <c r="B31" s="121" t="s">
        <v>725</v>
      </c>
      <c r="C31" s="415" t="s">
        <v>155</v>
      </c>
      <c r="D31" s="416">
        <v>33</v>
      </c>
      <c r="E31" s="417" t="s">
        <v>287</v>
      </c>
      <c r="G31" s="590" t="str">
        <f>+G45</f>
        <v>Auf 35 cm erhöhen!</v>
      </c>
      <c r="H31" s="591"/>
      <c r="I31" s="592"/>
    </row>
    <row r="32" spans="1:9" ht="21" customHeight="1">
      <c r="A32" s="120">
        <v>3</v>
      </c>
      <c r="B32" s="121" t="s">
        <v>232</v>
      </c>
      <c r="C32" s="415" t="s">
        <v>115</v>
      </c>
      <c r="D32" s="416">
        <v>5</v>
      </c>
      <c r="E32" s="418"/>
      <c r="F32" s="114"/>
      <c r="G32" s="122"/>
      <c r="H32" s="123"/>
      <c r="I32" s="119"/>
    </row>
    <row r="33" spans="1:17" ht="21" customHeight="1">
      <c r="A33" s="120">
        <v>4</v>
      </c>
      <c r="B33" s="121" t="s">
        <v>233</v>
      </c>
      <c r="C33" s="415" t="s">
        <v>116</v>
      </c>
      <c r="D33" s="416">
        <v>50</v>
      </c>
      <c r="E33" s="419"/>
      <c r="F33" s="114"/>
      <c r="G33" s="122"/>
      <c r="H33" s="124"/>
    </row>
    <row r="34" spans="1:17" ht="30" customHeight="1">
      <c r="A34" s="120">
        <v>5</v>
      </c>
      <c r="B34" s="121" t="s">
        <v>711</v>
      </c>
      <c r="C34" s="415" t="s">
        <v>120</v>
      </c>
      <c r="D34" s="416">
        <v>115</v>
      </c>
      <c r="E34" s="417">
        <f>(+$D$30-$D$31-$D$32)*0.3+$D$33</f>
        <v>113.6</v>
      </c>
      <c r="F34" s="271"/>
      <c r="G34" s="616" t="str">
        <f>+G50</f>
        <v>In Ordnung</v>
      </c>
      <c r="H34" s="617"/>
      <c r="I34" s="617"/>
    </row>
    <row r="35" spans="1:17" ht="30" customHeight="1">
      <c r="A35" s="120">
        <v>6</v>
      </c>
      <c r="B35" s="121" t="s">
        <v>714</v>
      </c>
      <c r="C35" s="415" t="s">
        <v>4</v>
      </c>
      <c r="D35" s="416">
        <v>39</v>
      </c>
      <c r="E35" s="417" t="s">
        <v>1</v>
      </c>
      <c r="F35" s="271"/>
      <c r="G35" s="618" t="str">
        <f>+G55</f>
        <v>Auf 40 cm erhöhen!</v>
      </c>
      <c r="H35" s="619"/>
      <c r="I35" s="619"/>
    </row>
    <row r="36" spans="1:17" ht="30" customHeight="1">
      <c r="A36" s="120" t="s">
        <v>812</v>
      </c>
      <c r="B36" s="121" t="s">
        <v>606</v>
      </c>
      <c r="C36" s="415" t="s">
        <v>2</v>
      </c>
      <c r="D36" s="416">
        <v>700</v>
      </c>
      <c r="E36" s="417">
        <f>2*(0.867*($D$30-$D$31-$D$32) + 175)</f>
        <v>717.60799999999995</v>
      </c>
      <c r="G36" s="613" t="str">
        <f>+G60</f>
        <v>Verlängern!</v>
      </c>
      <c r="H36" s="614"/>
      <c r="I36" s="615"/>
    </row>
    <row r="37" spans="1:17" ht="30" customHeight="1">
      <c r="A37" s="120" t="s">
        <v>813</v>
      </c>
      <c r="B37" s="126" t="s">
        <v>608</v>
      </c>
      <c r="C37" s="415" t="s">
        <v>3</v>
      </c>
      <c r="D37" s="416">
        <v>750</v>
      </c>
      <c r="E37" s="420">
        <f>2*(0.867*($D$30-$D$31-$D$32) + 175)+50</f>
        <v>767.60799999999995</v>
      </c>
      <c r="G37" s="613" t="str">
        <f>+G65</f>
        <v>Verlängern!</v>
      </c>
      <c r="H37" s="614"/>
      <c r="I37" s="615"/>
      <c r="K37" s="127"/>
    </row>
    <row r="38" spans="1:17" ht="30" customHeight="1">
      <c r="A38" s="120">
        <v>8</v>
      </c>
      <c r="B38" s="129" t="s">
        <v>722</v>
      </c>
      <c r="C38" s="415" t="s">
        <v>156</v>
      </c>
      <c r="D38" s="416">
        <v>170</v>
      </c>
      <c r="E38" s="417">
        <v>175</v>
      </c>
      <c r="F38" s="114"/>
      <c r="G38" s="613" t="str">
        <f>+G70</f>
        <v>Verbreitern!</v>
      </c>
      <c r="H38" s="614"/>
      <c r="I38" s="615"/>
      <c r="J38" s="128"/>
      <c r="L38" s="204"/>
    </row>
    <row r="39" spans="1:17" ht="30" customHeight="1">
      <c r="A39" s="120">
        <v>9</v>
      </c>
      <c r="B39" s="121" t="s">
        <v>375</v>
      </c>
      <c r="C39" s="415" t="s">
        <v>103</v>
      </c>
      <c r="E39" s="417">
        <f>(+$D$30-$D$31-$D$32)/2+$D$31+$D$32</f>
        <v>144</v>
      </c>
      <c r="F39" s="114"/>
      <c r="G39" s="122"/>
      <c r="I39" s="119"/>
      <c r="J39" s="128"/>
    </row>
    <row r="40" spans="1:17" ht="30" customHeight="1">
      <c r="A40" s="130" t="s">
        <v>294</v>
      </c>
      <c r="B40" s="131"/>
      <c r="C40" s="131"/>
      <c r="D40" s="131"/>
      <c r="E40" s="131"/>
      <c r="F40" s="131"/>
      <c r="G40" s="131"/>
      <c r="H40" s="131"/>
      <c r="I40" s="131" t="str">
        <f>+Inhaltsv.!$C$47</f>
        <v>Technische Daten Spielplatzgeräte - Version 5.08</v>
      </c>
      <c r="J40" s="128"/>
      <c r="L40" s="127"/>
    </row>
    <row r="41" spans="1:17" ht="15">
      <c r="B41" s="132"/>
      <c r="J41" s="128"/>
      <c r="L41" s="127"/>
    </row>
    <row r="42" spans="1:17" ht="15">
      <c r="J42" s="128"/>
      <c r="L42" s="127"/>
    </row>
    <row r="43" spans="1:17" ht="24" customHeight="1">
      <c r="J43" s="128"/>
    </row>
    <row r="44" spans="1:17" ht="12.75" customHeight="1">
      <c r="A44" s="127"/>
      <c r="B44" s="127"/>
      <c r="C44" s="127"/>
      <c r="D44" s="127"/>
      <c r="E44" s="127"/>
      <c r="F44" s="127"/>
      <c r="G44" s="127"/>
      <c r="H44" s="127"/>
      <c r="I44" s="127"/>
    </row>
    <row r="45" spans="1:17" ht="12.75" customHeight="1">
      <c r="A45" s="127"/>
      <c r="B45" s="603" t="s">
        <v>726</v>
      </c>
      <c r="C45" s="603"/>
      <c r="D45" s="603"/>
      <c r="E45" s="603"/>
      <c r="F45" s="603"/>
      <c r="G45" s="324" t="str">
        <f>IF((+$D$31)&lt;35,$G$48,($G$47))</f>
        <v>Auf 35 cm erhöhen!</v>
      </c>
      <c r="H45" s="127"/>
      <c r="I45" s="127"/>
    </row>
    <row r="46" spans="1:17" ht="12.75" customHeight="1">
      <c r="A46" s="127"/>
      <c r="B46" s="604" t="s">
        <v>715</v>
      </c>
      <c r="C46" s="604"/>
      <c r="D46" s="604"/>
      <c r="E46" s="604"/>
      <c r="F46" s="133"/>
      <c r="G46" s="134"/>
      <c r="H46" s="127"/>
      <c r="K46" s="127"/>
      <c r="L46" s="127"/>
      <c r="M46" s="127"/>
      <c r="N46" s="127"/>
      <c r="O46" s="127"/>
      <c r="P46" s="127"/>
      <c r="Q46" s="127"/>
    </row>
    <row r="47" spans="1:17" s="127" customFormat="1" ht="12.75" customHeight="1">
      <c r="A47" s="106"/>
      <c r="B47" s="605" t="s">
        <v>253</v>
      </c>
      <c r="C47" s="605"/>
      <c r="D47" s="605"/>
      <c r="E47" s="605"/>
      <c r="F47" s="133"/>
      <c r="G47" s="220" t="s">
        <v>96</v>
      </c>
      <c r="I47" s="106"/>
      <c r="J47" s="106"/>
    </row>
    <row r="48" spans="1:17" s="127" customFormat="1" ht="12.75" customHeight="1">
      <c r="A48" s="106"/>
      <c r="B48" s="605" t="s">
        <v>262</v>
      </c>
      <c r="C48" s="605"/>
      <c r="D48" s="605"/>
      <c r="E48" s="605"/>
      <c r="F48" s="133"/>
      <c r="G48" s="325" t="s">
        <v>591</v>
      </c>
      <c r="H48" s="106"/>
      <c r="I48" s="106"/>
    </row>
    <row r="49" spans="1:15" s="127" customFormat="1" ht="12.75" customHeight="1">
      <c r="A49" s="106"/>
      <c r="B49" s="135"/>
      <c r="C49" s="135"/>
      <c r="D49" s="135"/>
      <c r="E49" s="135"/>
      <c r="F49" s="135"/>
      <c r="G49" s="178"/>
      <c r="H49" s="106"/>
      <c r="I49" s="106"/>
      <c r="J49" s="106"/>
      <c r="K49" s="106"/>
      <c r="L49" s="106"/>
      <c r="M49" s="106"/>
      <c r="N49" s="106"/>
      <c r="O49" s="106"/>
    </row>
    <row r="50" spans="1:15" ht="12.75" customHeight="1">
      <c r="B50" s="603" t="s">
        <v>339</v>
      </c>
      <c r="C50" s="603"/>
      <c r="D50" s="603"/>
      <c r="E50" s="603"/>
      <c r="F50" s="603"/>
      <c r="G50" s="221" t="str">
        <f>IF((+$D$34)&lt;($G$51),$G$53,($G$52))</f>
        <v>In Ordnung</v>
      </c>
    </row>
    <row r="51" spans="1:15" ht="12.75" customHeight="1">
      <c r="B51" s="604" t="s">
        <v>716</v>
      </c>
      <c r="C51" s="604"/>
      <c r="D51" s="604"/>
      <c r="E51" s="604"/>
      <c r="F51" s="133"/>
      <c r="G51" s="136">
        <f>ROUND($E$34,0)</f>
        <v>114</v>
      </c>
      <c r="H51" s="106" t="s">
        <v>268</v>
      </c>
    </row>
    <row r="52" spans="1:15" ht="12.75" customHeight="1">
      <c r="B52" s="605" t="s">
        <v>277</v>
      </c>
      <c r="C52" s="605"/>
      <c r="D52" s="605"/>
      <c r="E52" s="605"/>
      <c r="F52" s="133"/>
      <c r="G52" s="220" t="s">
        <v>96</v>
      </c>
    </row>
    <row r="53" spans="1:15" ht="12.75" customHeight="1">
      <c r="B53" s="605" t="s">
        <v>612</v>
      </c>
      <c r="C53" s="605"/>
      <c r="D53" s="605"/>
      <c r="E53" s="605"/>
      <c r="F53" s="133"/>
      <c r="G53" s="223" t="s">
        <v>97</v>
      </c>
    </row>
    <row r="54" spans="1:15" ht="12.75" customHeight="1">
      <c r="B54" s="272"/>
      <c r="C54" s="272"/>
      <c r="D54" s="272"/>
      <c r="E54" s="272"/>
      <c r="F54" s="133"/>
      <c r="G54" s="110"/>
    </row>
    <row r="55" spans="1:15" ht="12.75" customHeight="1">
      <c r="B55" s="603" t="s">
        <v>592</v>
      </c>
      <c r="C55" s="603"/>
      <c r="D55" s="603"/>
      <c r="E55" s="603"/>
      <c r="F55" s="603"/>
      <c r="G55" s="324" t="str">
        <f>IF((+$D$35)&lt;40,$G$58,($G$57))</f>
        <v>Auf 40 cm erhöhen!</v>
      </c>
    </row>
    <row r="56" spans="1:15" ht="12.75" customHeight="1">
      <c r="B56" s="604" t="s">
        <v>717</v>
      </c>
      <c r="C56" s="604"/>
      <c r="D56" s="604"/>
      <c r="E56" s="604"/>
      <c r="F56" s="133"/>
      <c r="G56" s="134"/>
    </row>
    <row r="57" spans="1:15" ht="12.75" customHeight="1">
      <c r="B57" s="605" t="s">
        <v>254</v>
      </c>
      <c r="C57" s="605"/>
      <c r="D57" s="605"/>
      <c r="E57" s="605"/>
      <c r="F57" s="133"/>
      <c r="G57" s="220" t="s">
        <v>96</v>
      </c>
    </row>
    <row r="58" spans="1:15" ht="12.75" customHeight="1">
      <c r="B58" s="605" t="s">
        <v>263</v>
      </c>
      <c r="C58" s="605"/>
      <c r="D58" s="605"/>
      <c r="E58" s="605"/>
      <c r="F58" s="133"/>
      <c r="G58" s="325" t="s">
        <v>593</v>
      </c>
    </row>
    <row r="59" spans="1:15" ht="12.75" customHeight="1">
      <c r="G59" s="110"/>
      <c r="K59" s="138"/>
    </row>
    <row r="60" spans="1:15" ht="12.75" customHeight="1">
      <c r="B60" s="603" t="s">
        <v>340</v>
      </c>
      <c r="C60" s="603"/>
      <c r="D60" s="603"/>
      <c r="E60" s="603"/>
      <c r="F60" s="603"/>
      <c r="G60" s="221" t="str">
        <f>IF((+$D$36)&lt;($G$61),$G$63,($G$62))</f>
        <v>Verlängern!</v>
      </c>
    </row>
    <row r="61" spans="1:15" ht="12.75" customHeight="1">
      <c r="B61" s="604" t="s">
        <v>718</v>
      </c>
      <c r="C61" s="604"/>
      <c r="D61" s="604"/>
      <c r="E61" s="604"/>
      <c r="F61" s="133"/>
      <c r="G61" s="136">
        <f>ROUND($E$36,0)</f>
        <v>718</v>
      </c>
      <c r="H61" s="106" t="s">
        <v>268</v>
      </c>
    </row>
    <row r="62" spans="1:15" ht="12.75" customHeight="1">
      <c r="B62" s="605" t="s">
        <v>278</v>
      </c>
      <c r="C62" s="605"/>
      <c r="D62" s="605"/>
      <c r="E62" s="605"/>
      <c r="F62" s="133"/>
      <c r="G62" s="220" t="s">
        <v>96</v>
      </c>
    </row>
    <row r="63" spans="1:15" ht="12.75" customHeight="1">
      <c r="B63" s="605" t="s">
        <v>613</v>
      </c>
      <c r="C63" s="605"/>
      <c r="D63" s="605"/>
      <c r="E63" s="605"/>
      <c r="F63" s="133"/>
      <c r="G63" s="223" t="s">
        <v>513</v>
      </c>
    </row>
    <row r="64" spans="1:15" ht="12.75" customHeight="1">
      <c r="G64" s="110"/>
    </row>
    <row r="65" spans="2:8" ht="12.75" customHeight="1">
      <c r="B65" s="603" t="s">
        <v>341</v>
      </c>
      <c r="C65" s="603"/>
      <c r="D65" s="603"/>
      <c r="E65" s="603"/>
      <c r="F65" s="603"/>
      <c r="G65" s="221" t="str">
        <f>IF((+$D$37)&lt;($G$66),$G$68,($G$67))</f>
        <v>Verlängern!</v>
      </c>
    </row>
    <row r="66" spans="2:8">
      <c r="B66" s="604" t="s">
        <v>719</v>
      </c>
      <c r="C66" s="604"/>
      <c r="D66" s="604"/>
      <c r="E66" s="604"/>
      <c r="F66" s="133"/>
      <c r="G66" s="136">
        <f>ROUND($E$37,0)</f>
        <v>768</v>
      </c>
      <c r="H66" s="106" t="s">
        <v>268</v>
      </c>
    </row>
    <row r="67" spans="2:8">
      <c r="B67" s="605" t="s">
        <v>280</v>
      </c>
      <c r="C67" s="605"/>
      <c r="D67" s="605"/>
      <c r="E67" s="605"/>
      <c r="F67" s="133"/>
      <c r="G67" s="220" t="s">
        <v>96</v>
      </c>
    </row>
    <row r="68" spans="2:8">
      <c r="B68" s="605" t="s">
        <v>614</v>
      </c>
      <c r="C68" s="605"/>
      <c r="D68" s="605"/>
      <c r="E68" s="605"/>
      <c r="F68" s="133"/>
      <c r="G68" s="223" t="s">
        <v>513</v>
      </c>
    </row>
    <row r="69" spans="2:8">
      <c r="G69" s="110"/>
    </row>
    <row r="70" spans="2:8" ht="15">
      <c r="B70" s="603" t="s">
        <v>720</v>
      </c>
      <c r="C70" s="603"/>
      <c r="D70" s="603"/>
      <c r="E70" s="603"/>
      <c r="F70" s="603"/>
      <c r="G70" s="221" t="str">
        <f>IF((+$D$38)&lt;($G$71),$G$73,($G$72))</f>
        <v>Verbreitern!</v>
      </c>
    </row>
    <row r="71" spans="2:8">
      <c r="B71" s="604" t="s">
        <v>721</v>
      </c>
      <c r="C71" s="604"/>
      <c r="D71" s="604"/>
      <c r="E71" s="604"/>
      <c r="F71" s="133"/>
      <c r="G71" s="136">
        <f>ROUND($E$38,0)</f>
        <v>175</v>
      </c>
      <c r="H71" s="106" t="s">
        <v>268</v>
      </c>
    </row>
    <row r="72" spans="2:8">
      <c r="B72" s="605" t="s">
        <v>279</v>
      </c>
      <c r="C72" s="605"/>
      <c r="D72" s="605"/>
      <c r="E72" s="605"/>
      <c r="F72" s="133"/>
      <c r="G72" s="220" t="s">
        <v>96</v>
      </c>
    </row>
    <row r="73" spans="2:8">
      <c r="B73" s="605" t="s">
        <v>615</v>
      </c>
      <c r="C73" s="605"/>
      <c r="D73" s="605"/>
      <c r="E73" s="605"/>
      <c r="F73" s="133"/>
      <c r="G73" s="223" t="s">
        <v>273</v>
      </c>
    </row>
  </sheetData>
  <sheetProtection password="F263" sheet="1" objects="1" scenarios="1" selectLockedCells="1"/>
  <mergeCells count="36">
    <mergeCell ref="A1:I2"/>
    <mergeCell ref="B3:G3"/>
    <mergeCell ref="H3:I3"/>
    <mergeCell ref="B4:G4"/>
    <mergeCell ref="H4:I4"/>
    <mergeCell ref="G31:I31"/>
    <mergeCell ref="G29:I29"/>
    <mergeCell ref="B58:E58"/>
    <mergeCell ref="B45:F45"/>
    <mergeCell ref="B46:E46"/>
    <mergeCell ref="B47:E47"/>
    <mergeCell ref="B48:E48"/>
    <mergeCell ref="G34:I34"/>
    <mergeCell ref="G36:I36"/>
    <mergeCell ref="G37:I37"/>
    <mergeCell ref="B56:E56"/>
    <mergeCell ref="G35:I35"/>
    <mergeCell ref="B65:F65"/>
    <mergeCell ref="G38:I38"/>
    <mergeCell ref="B66:E66"/>
    <mergeCell ref="B67:E67"/>
    <mergeCell ref="B50:F50"/>
    <mergeCell ref="B51:E51"/>
    <mergeCell ref="B52:E52"/>
    <mergeCell ref="B53:E53"/>
    <mergeCell ref="B60:F60"/>
    <mergeCell ref="B55:F55"/>
    <mergeCell ref="B61:E61"/>
    <mergeCell ref="B62:E62"/>
    <mergeCell ref="B63:E63"/>
    <mergeCell ref="B57:E57"/>
    <mergeCell ref="B71:E71"/>
    <mergeCell ref="B72:E72"/>
    <mergeCell ref="B73:E73"/>
    <mergeCell ref="B68:E68"/>
    <mergeCell ref="B70:F70"/>
  </mergeCells>
  <phoneticPr fontId="0" type="noConversion"/>
  <conditionalFormatting sqref="G34:G38 C17:E17 G30">
    <cfRule type="cellIs" dxfId="262" priority="30" stopIfTrue="1" operator="equal">
      <formula>"Verbreitern!"</formula>
    </cfRule>
    <cfRule type="cellIs" dxfId="261" priority="31" stopIfTrue="1" operator="equal">
      <formula>"In Ordnung"</formula>
    </cfRule>
  </conditionalFormatting>
  <conditionalFormatting sqref="G31">
    <cfRule type="cellIs" dxfId="260" priority="29" operator="greaterThan">
      <formula>35</formula>
    </cfRule>
  </conditionalFormatting>
  <conditionalFormatting sqref="G31">
    <cfRule type="cellIs" dxfId="259" priority="23" stopIfTrue="1" operator="equal">
      <formula>"Aus 35 erhöhen!"</formula>
    </cfRule>
    <cfRule type="cellIs" dxfId="258" priority="24" stopIfTrue="1" operator="equal">
      <formula>"In Ordnung"</formula>
    </cfRule>
  </conditionalFormatting>
  <conditionalFormatting sqref="G34:G35 G38">
    <cfRule type="cellIs" dxfId="257" priority="19" stopIfTrue="1" operator="equal">
      <formula>"Zu hoch!"</formula>
    </cfRule>
    <cfRule type="cellIs" dxfId="256" priority="20" stopIfTrue="1" operator="equal">
      <formula>"In Ordnung"</formula>
    </cfRule>
  </conditionalFormatting>
  <conditionalFormatting sqref="G34:G35 G38">
    <cfRule type="cellIs" dxfId="255" priority="17" stopIfTrue="1" operator="equal">
      <formula>"Vergrössern!"</formula>
    </cfRule>
    <cfRule type="cellIs" dxfId="254" priority="18" stopIfTrue="1" operator="equal">
      <formula>"In Ordnung"</formula>
    </cfRule>
  </conditionalFormatting>
  <conditionalFormatting sqref="G35">
    <cfRule type="cellIs" dxfId="253" priority="8" operator="greaterThan">
      <formula>35</formula>
    </cfRule>
  </conditionalFormatting>
  <conditionalFormatting sqref="G35">
    <cfRule type="cellIs" priority="7" stopIfTrue="1" operator="equal">
      <formula>"Auf 40 cm erhöhen!"</formula>
    </cfRule>
  </conditionalFormatting>
  <conditionalFormatting sqref="G35">
    <cfRule type="cellIs" dxfId="252" priority="5" stopIfTrue="1" operator="equal">
      <formula>"Auf 40 cm erhöhen!"</formula>
    </cfRule>
    <cfRule type="cellIs" dxfId="251" priority="6" stopIfTrue="1" operator="equal">
      <formula>"In Ordnung"</formula>
    </cfRule>
  </conditionalFormatting>
  <conditionalFormatting sqref="G31">
    <cfRule type="cellIs" dxfId="250" priority="4" operator="greaterThan">
      <formula>35</formula>
    </cfRule>
  </conditionalFormatting>
  <conditionalFormatting sqref="G31">
    <cfRule type="cellIs" dxfId="249" priority="2" stopIfTrue="1" operator="equal">
      <formula>"Auf 35 cm erhöhen!"</formula>
    </cfRule>
    <cfRule type="cellIs" dxfId="248" priority="3" stopIfTrue="1" operator="equal">
      <formula>"In Ordnung"</formula>
    </cfRule>
  </conditionalFormatting>
  <conditionalFormatting sqref="G36:I37">
    <cfRule type="cellIs" dxfId="247" priority="1" stopIfTrue="1" operator="equal">
      <formula>"Verlängern!"</formula>
    </cfRule>
  </conditionalFormatting>
  <pageMargins left="0.55000000000000004" right="0.11811023622047245" top="0.23622047244094491" bottom="0.19685039370078741" header="0.23622047244094491" footer="0"/>
  <pageSetup paperSize="9" scale="95"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9" tint="0.39997558519241921"/>
    <pageSetUpPr fitToPage="1"/>
  </sheetPr>
  <dimension ref="A1:Q55"/>
  <sheetViews>
    <sheetView showGridLines="0" topLeftCell="A3" zoomScaleNormal="100" workbookViewId="0">
      <selection activeCell="D34" sqref="D34"/>
    </sheetView>
  </sheetViews>
  <sheetFormatPr baseColWidth="10" defaultRowHeight="12.75"/>
  <cols>
    <col min="1" max="1" width="4.28515625" style="106" customWidth="1"/>
    <col min="2" max="2" width="48.28515625" style="106" customWidth="1"/>
    <col min="3" max="3" width="4.28515625" style="106" customWidth="1"/>
    <col min="4" max="4" width="7" style="106" customWidth="1"/>
    <col min="5" max="5" width="7.5703125" style="106" bestFit="1" customWidth="1"/>
    <col min="6" max="6" width="4.7109375" style="106" customWidth="1"/>
    <col min="7" max="7" width="12.7109375" style="106" customWidth="1"/>
    <col min="8" max="8" width="3.7109375" style="106" customWidth="1"/>
    <col min="9" max="9" width="7" style="106" customWidth="1"/>
    <col min="10" max="10" width="5.7109375" style="106" customWidth="1"/>
    <col min="11" max="11" width="11.42578125" style="106"/>
    <col min="12" max="12" width="12" style="106" customWidth="1"/>
    <col min="13" max="16384" width="11.42578125" style="106"/>
  </cols>
  <sheetData>
    <row r="1" spans="1:10" ht="45" customHeight="1">
      <c r="A1" s="593" t="s">
        <v>724</v>
      </c>
      <c r="B1" s="593"/>
      <c r="C1" s="593"/>
      <c r="D1" s="593"/>
      <c r="E1" s="593"/>
      <c r="F1" s="593"/>
      <c r="G1" s="593"/>
      <c r="H1" s="593"/>
      <c r="I1" s="593"/>
      <c r="J1" s="105"/>
    </row>
    <row r="2" spans="1:10" ht="43.5" customHeight="1">
      <c r="A2" s="594"/>
      <c r="B2" s="594"/>
      <c r="C2" s="594"/>
      <c r="D2" s="594"/>
      <c r="E2" s="594"/>
      <c r="F2" s="594"/>
      <c r="G2" s="594"/>
      <c r="H2" s="594"/>
      <c r="I2" s="594"/>
      <c r="J2" s="105"/>
    </row>
    <row r="3" spans="1:10" ht="26.25" customHeight="1">
      <c r="A3" s="107" t="s">
        <v>211</v>
      </c>
      <c r="B3" s="595"/>
      <c r="C3" s="595"/>
      <c r="D3" s="595"/>
      <c r="E3" s="595"/>
      <c r="F3" s="595"/>
      <c r="G3" s="595"/>
      <c r="H3" s="596">
        <f ca="1">TODAY()</f>
        <v>43763</v>
      </c>
      <c r="I3" s="597"/>
    </row>
    <row r="4" spans="1:10" ht="22.5" customHeight="1">
      <c r="A4" s="108" t="s">
        <v>25</v>
      </c>
      <c r="B4" s="598"/>
      <c r="C4" s="598"/>
      <c r="D4" s="598"/>
      <c r="E4" s="598"/>
      <c r="F4" s="598"/>
      <c r="G4" s="598"/>
      <c r="H4" s="599"/>
      <c r="I4" s="600"/>
    </row>
    <row r="5" spans="1:10">
      <c r="A5" s="109"/>
      <c r="B5" s="110"/>
      <c r="C5" s="110"/>
      <c r="D5" s="110"/>
      <c r="E5" s="110"/>
      <c r="F5" s="110"/>
      <c r="G5" s="110"/>
      <c r="H5" s="110"/>
      <c r="I5" s="111"/>
    </row>
    <row r="6" spans="1:10">
      <c r="A6" s="109"/>
      <c r="B6" s="110"/>
      <c r="C6" s="110"/>
      <c r="D6" s="110"/>
      <c r="E6" s="110"/>
      <c r="F6" s="110"/>
      <c r="G6" s="110"/>
      <c r="H6" s="110"/>
      <c r="I6" s="111"/>
    </row>
    <row r="7" spans="1:10">
      <c r="A7" s="109"/>
      <c r="B7" s="110"/>
      <c r="C7" s="110"/>
      <c r="D7" s="110"/>
      <c r="E7" s="110"/>
      <c r="F7" s="110"/>
      <c r="G7" s="110"/>
      <c r="H7" s="110"/>
      <c r="I7" s="111"/>
    </row>
    <row r="8" spans="1:10">
      <c r="A8" s="109"/>
      <c r="B8" s="112" t="s">
        <v>55</v>
      </c>
      <c r="C8" s="112"/>
      <c r="D8" s="112"/>
      <c r="E8" s="112"/>
      <c r="F8" s="112"/>
      <c r="G8" s="110"/>
      <c r="H8" s="110"/>
      <c r="I8" s="111"/>
    </row>
    <row r="9" spans="1:10">
      <c r="A9" s="109"/>
      <c r="B9" s="110"/>
      <c r="C9" s="110"/>
      <c r="D9" s="110"/>
      <c r="E9" s="110"/>
      <c r="F9" s="110"/>
      <c r="G9" s="110"/>
      <c r="H9" s="110"/>
      <c r="I9" s="111"/>
    </row>
    <row r="10" spans="1:10">
      <c r="A10" s="109"/>
      <c r="B10" s="110"/>
      <c r="C10" s="110"/>
      <c r="D10" s="110"/>
      <c r="E10" s="110"/>
      <c r="F10" s="110"/>
      <c r="G10" s="110"/>
      <c r="H10" s="110"/>
      <c r="I10" s="111"/>
    </row>
    <row r="11" spans="1:10">
      <c r="A11" s="109"/>
      <c r="B11" s="110"/>
      <c r="C11" s="110"/>
      <c r="D11" s="110"/>
      <c r="E11" s="110"/>
      <c r="F11" s="110"/>
      <c r="G11" s="110"/>
      <c r="H11" s="110"/>
      <c r="I11" s="111"/>
    </row>
    <row r="12" spans="1:10">
      <c r="A12" s="109"/>
      <c r="B12" s="110"/>
      <c r="C12" s="110"/>
      <c r="D12" s="110"/>
      <c r="E12" s="110"/>
      <c r="F12" s="110"/>
      <c r="G12" s="110"/>
      <c r="H12" s="110"/>
      <c r="I12" s="111"/>
    </row>
    <row r="13" spans="1:10">
      <c r="A13" s="109"/>
      <c r="B13" s="110"/>
      <c r="C13" s="110"/>
      <c r="D13" s="110"/>
      <c r="E13" s="110"/>
      <c r="F13" s="110"/>
      <c r="G13" s="110"/>
      <c r="H13" s="110"/>
      <c r="I13" s="111"/>
    </row>
    <row r="14" spans="1:10">
      <c r="A14" s="109"/>
      <c r="B14" s="110"/>
      <c r="C14" s="110"/>
      <c r="D14" s="110"/>
      <c r="E14" s="110"/>
      <c r="F14" s="110"/>
      <c r="G14" s="110"/>
      <c r="H14" s="110"/>
      <c r="I14" s="111"/>
    </row>
    <row r="15" spans="1:10">
      <c r="A15" s="109"/>
      <c r="B15" s="110"/>
      <c r="C15" s="110"/>
      <c r="D15" s="110"/>
      <c r="E15" s="110"/>
      <c r="F15" s="110"/>
      <c r="G15" s="110"/>
      <c r="H15" s="110"/>
      <c r="I15" s="111"/>
    </row>
    <row r="16" spans="1:10">
      <c r="A16" s="109"/>
      <c r="B16" s="110"/>
      <c r="C16" s="110"/>
      <c r="D16" s="110"/>
      <c r="E16" s="110"/>
      <c r="F16" s="110"/>
      <c r="G16" s="110"/>
      <c r="H16" s="110"/>
      <c r="I16" s="111"/>
    </row>
    <row r="17" spans="1:14" ht="14.25">
      <c r="A17" s="109"/>
      <c r="B17" s="110"/>
      <c r="C17" s="113"/>
      <c r="D17" s="113"/>
      <c r="E17" s="113"/>
      <c r="F17" s="110"/>
      <c r="G17" s="110"/>
      <c r="H17" s="110"/>
      <c r="I17" s="111"/>
    </row>
    <row r="18" spans="1:14">
      <c r="A18" s="109"/>
      <c r="B18" s="110"/>
      <c r="C18" s="110"/>
      <c r="D18" s="110"/>
      <c r="E18" s="110"/>
      <c r="F18" s="110"/>
      <c r="G18" s="110"/>
      <c r="H18" s="110"/>
      <c r="I18" s="111"/>
    </row>
    <row r="19" spans="1:14">
      <c r="A19" s="109"/>
      <c r="B19" s="110"/>
      <c r="C19" s="110"/>
      <c r="D19" s="110"/>
      <c r="E19" s="110"/>
      <c r="F19" s="110"/>
      <c r="G19" s="110"/>
      <c r="H19" s="110"/>
      <c r="I19" s="111"/>
    </row>
    <row r="20" spans="1:14">
      <c r="A20" s="109"/>
      <c r="B20" s="114"/>
      <c r="C20" s="110"/>
      <c r="D20" s="110"/>
      <c r="E20" s="110"/>
      <c r="F20" s="110"/>
      <c r="G20" s="110"/>
      <c r="H20" s="110"/>
      <c r="I20" s="111"/>
    </row>
    <row r="21" spans="1:14">
      <c r="A21" s="109"/>
      <c r="B21" s="110"/>
      <c r="C21" s="110"/>
      <c r="D21" s="110"/>
      <c r="E21" s="110"/>
      <c r="F21" s="110"/>
      <c r="G21" s="110"/>
      <c r="H21" s="110"/>
      <c r="I21" s="111"/>
    </row>
    <row r="22" spans="1:14">
      <c r="A22" s="109"/>
      <c r="B22" s="110"/>
      <c r="C22" s="110"/>
      <c r="D22" s="110"/>
      <c r="E22" s="110"/>
      <c r="F22" s="110"/>
      <c r="G22" s="110"/>
      <c r="H22" s="110"/>
      <c r="I22" s="111"/>
    </row>
    <row r="23" spans="1:14">
      <c r="A23" s="109"/>
      <c r="B23" s="110"/>
      <c r="C23" s="110"/>
      <c r="D23" s="110"/>
      <c r="E23" s="110"/>
      <c r="F23" s="110"/>
      <c r="G23" s="110"/>
      <c r="H23" s="110"/>
      <c r="I23" s="111"/>
    </row>
    <row r="24" spans="1:14">
      <c r="A24" s="109"/>
      <c r="B24" s="114"/>
      <c r="C24" s="110"/>
      <c r="D24" s="110"/>
      <c r="E24" s="110"/>
      <c r="F24" s="110"/>
      <c r="G24" s="110"/>
      <c r="H24" s="110"/>
      <c r="I24" s="111"/>
    </row>
    <row r="25" spans="1:14">
      <c r="A25" s="109"/>
      <c r="B25" s="110"/>
      <c r="C25" s="110"/>
      <c r="D25" s="110"/>
      <c r="E25" s="110"/>
      <c r="F25" s="110"/>
      <c r="G25" s="110"/>
      <c r="H25" s="110"/>
      <c r="I25" s="111"/>
    </row>
    <row r="26" spans="1:14">
      <c r="A26" s="109"/>
      <c r="B26" s="110"/>
      <c r="C26" s="110"/>
      <c r="D26" s="110"/>
      <c r="E26" s="110"/>
      <c r="F26" s="110"/>
      <c r="G26" s="110"/>
      <c r="H26" s="110"/>
      <c r="I26" s="111"/>
    </row>
    <row r="27" spans="1:14" ht="63.75" customHeight="1">
      <c r="A27" s="115"/>
      <c r="B27" s="116"/>
      <c r="C27" s="116"/>
      <c r="D27" s="116"/>
      <c r="E27" s="116"/>
      <c r="F27" s="116"/>
      <c r="G27" s="116"/>
      <c r="H27" s="116"/>
      <c r="I27" s="117"/>
    </row>
    <row r="28" spans="1:14" ht="15">
      <c r="A28" s="118"/>
      <c r="G28" s="110"/>
      <c r="H28" s="110"/>
      <c r="I28" s="110"/>
    </row>
    <row r="29" spans="1:14" ht="36.75" customHeight="1">
      <c r="A29" s="192" t="s">
        <v>214</v>
      </c>
      <c r="D29" s="413" t="s">
        <v>283</v>
      </c>
      <c r="E29" s="414" t="s">
        <v>282</v>
      </c>
      <c r="G29" s="620" t="s">
        <v>360</v>
      </c>
      <c r="H29" s="621"/>
      <c r="I29" s="621"/>
      <c r="N29" s="263"/>
    </row>
    <row r="30" spans="1:14" ht="30" customHeight="1">
      <c r="A30" s="120">
        <v>1</v>
      </c>
      <c r="B30" s="121" t="s">
        <v>619</v>
      </c>
      <c r="C30" s="415" t="s">
        <v>154</v>
      </c>
      <c r="D30" s="416">
        <v>200</v>
      </c>
      <c r="E30" s="122"/>
      <c r="F30" s="114"/>
      <c r="G30" s="113"/>
      <c r="H30" s="119"/>
      <c r="I30" s="119"/>
      <c r="N30" s="263"/>
    </row>
    <row r="31" spans="1:14" ht="30" customHeight="1">
      <c r="A31" s="120">
        <v>2</v>
      </c>
      <c r="B31" s="121" t="s">
        <v>729</v>
      </c>
      <c r="C31" s="415" t="s">
        <v>134</v>
      </c>
      <c r="D31" s="416">
        <v>60</v>
      </c>
      <c r="E31" s="417" t="s">
        <v>284</v>
      </c>
      <c r="F31" s="549" t="s">
        <v>286</v>
      </c>
      <c r="G31" s="622" t="str">
        <f>+G41</f>
        <v>In Ordnung</v>
      </c>
      <c r="H31" s="623"/>
      <c r="I31" s="624"/>
    </row>
    <row r="32" spans="1:14" ht="30" customHeight="1">
      <c r="A32" s="120" t="s">
        <v>810</v>
      </c>
      <c r="B32" s="121" t="s">
        <v>600</v>
      </c>
      <c r="C32" s="415" t="s">
        <v>105</v>
      </c>
      <c r="D32" s="416">
        <v>350</v>
      </c>
      <c r="E32" s="417">
        <f>(0.867*($D$30-$D$31)+150)</f>
        <v>271.38</v>
      </c>
      <c r="F32" s="417">
        <f>2*(0.867*($D$30-$D$31) + 175)</f>
        <v>592.76</v>
      </c>
      <c r="G32" s="431" t="str">
        <f>+G46</f>
        <v>In Ordnung</v>
      </c>
      <c r="I32" s="417">
        <f>+$F$32*$D$34/10000</f>
        <v>23.7104</v>
      </c>
    </row>
    <row r="33" spans="1:17" ht="30" customHeight="1">
      <c r="A33" s="120" t="s">
        <v>811</v>
      </c>
      <c r="B33" s="126" t="s">
        <v>605</v>
      </c>
      <c r="C33" s="415" t="s">
        <v>105</v>
      </c>
      <c r="D33" s="416">
        <v>380</v>
      </c>
      <c r="E33" s="420">
        <f>(0.867*($D$30-$D$31) + 200)</f>
        <v>321.38</v>
      </c>
      <c r="F33" s="420">
        <f>2*(0.867*($D$30-$D$31) + 225)</f>
        <v>692.76</v>
      </c>
      <c r="G33" s="431" t="str">
        <f>+G51</f>
        <v>In Ordnung</v>
      </c>
      <c r="I33" s="420">
        <f>+$F$33*$D$34/10000</f>
        <v>27.7104</v>
      </c>
      <c r="K33" s="127"/>
      <c r="P33" s="625"/>
    </row>
    <row r="34" spans="1:17" ht="21" customHeight="1">
      <c r="A34" s="120">
        <v>5</v>
      </c>
      <c r="B34" s="381" t="s">
        <v>776</v>
      </c>
      <c r="C34" s="415" t="s">
        <v>119</v>
      </c>
      <c r="D34" s="416">
        <v>400</v>
      </c>
      <c r="F34" s="114"/>
      <c r="I34" s="422"/>
      <c r="J34" s="128"/>
      <c r="K34" s="127"/>
      <c r="P34" s="626"/>
    </row>
    <row r="35" spans="1:17" ht="30" customHeight="1">
      <c r="A35" s="120">
        <v>6</v>
      </c>
      <c r="B35" s="121" t="s">
        <v>375</v>
      </c>
      <c r="C35" s="415" t="s">
        <v>103</v>
      </c>
      <c r="E35" s="417">
        <f>(D30-D31)/2+D31</f>
        <v>130</v>
      </c>
      <c r="F35" s="114"/>
      <c r="G35" s="122"/>
      <c r="I35" s="119"/>
      <c r="J35" s="128"/>
    </row>
    <row r="36" spans="1:17" ht="30" customHeight="1">
      <c r="A36" s="130" t="s">
        <v>289</v>
      </c>
      <c r="B36" s="131"/>
      <c r="C36" s="131"/>
      <c r="D36" s="131"/>
      <c r="E36" s="131"/>
      <c r="F36" s="131"/>
      <c r="G36" s="131"/>
      <c r="H36" s="131"/>
      <c r="I36" s="131" t="str">
        <f>+Inhaltsv.!$C$47</f>
        <v>Technische Daten Spielplatzgeräte - Version 5.08</v>
      </c>
      <c r="J36" s="128"/>
      <c r="L36" s="127"/>
    </row>
    <row r="37" spans="1:17" ht="15">
      <c r="B37" s="132"/>
      <c r="J37" s="128"/>
      <c r="L37" s="127"/>
    </row>
    <row r="38" spans="1:17" ht="15">
      <c r="J38" s="128"/>
      <c r="L38" s="127"/>
    </row>
    <row r="39" spans="1:17" ht="24" customHeight="1">
      <c r="J39" s="128"/>
    </row>
    <row r="40" spans="1:17">
      <c r="A40" s="127"/>
      <c r="B40" s="127"/>
      <c r="C40" s="127"/>
      <c r="D40" s="127"/>
      <c r="E40" s="127"/>
      <c r="F40" s="127"/>
      <c r="G40" s="127"/>
      <c r="H40" s="127"/>
      <c r="I40" s="127"/>
    </row>
    <row r="41" spans="1:17" ht="12.75" customHeight="1">
      <c r="A41" s="127"/>
      <c r="B41" s="603" t="s">
        <v>728</v>
      </c>
      <c r="C41" s="603"/>
      <c r="D41" s="603"/>
      <c r="E41" s="603"/>
      <c r="F41" s="603"/>
      <c r="G41" s="324" t="str">
        <f>IF((+$D$31)&lt;40,$G$44,($G$43))</f>
        <v>In Ordnung</v>
      </c>
      <c r="H41" s="160"/>
      <c r="I41" s="127"/>
    </row>
    <row r="42" spans="1:17" ht="12.75" customHeight="1">
      <c r="A42" s="127"/>
      <c r="B42" s="604" t="s">
        <v>236</v>
      </c>
      <c r="C42" s="604"/>
      <c r="D42" s="604"/>
      <c r="E42" s="604"/>
      <c r="F42" s="133"/>
      <c r="G42" s="134"/>
      <c r="H42" s="160"/>
      <c r="K42" s="127"/>
      <c r="L42" s="127"/>
      <c r="M42" s="127"/>
      <c r="N42" s="127"/>
      <c r="O42" s="127"/>
      <c r="P42" s="127"/>
      <c r="Q42" s="127"/>
    </row>
    <row r="43" spans="1:17" s="127" customFormat="1" ht="12.75" customHeight="1">
      <c r="A43" s="106"/>
      <c r="B43" s="605" t="s">
        <v>254</v>
      </c>
      <c r="C43" s="605"/>
      <c r="D43" s="605"/>
      <c r="E43" s="605"/>
      <c r="F43" s="133"/>
      <c r="G43" s="220" t="s">
        <v>96</v>
      </c>
      <c r="H43" s="160"/>
      <c r="I43" s="106"/>
      <c r="J43" s="106"/>
    </row>
    <row r="44" spans="1:17" s="127" customFormat="1" ht="12.75" customHeight="1">
      <c r="A44" s="106"/>
      <c r="B44" s="605" t="s">
        <v>263</v>
      </c>
      <c r="C44" s="605"/>
      <c r="D44" s="605"/>
      <c r="E44" s="605"/>
      <c r="F44" s="133"/>
      <c r="G44" s="610" t="s">
        <v>434</v>
      </c>
      <c r="H44" s="610"/>
      <c r="I44" s="106"/>
    </row>
    <row r="45" spans="1:17">
      <c r="G45" s="110"/>
      <c r="K45" s="138"/>
    </row>
    <row r="46" spans="1:17" ht="15">
      <c r="B46" s="603" t="s">
        <v>337</v>
      </c>
      <c r="C46" s="603"/>
      <c r="D46" s="603"/>
      <c r="E46" s="603"/>
      <c r="F46" s="603"/>
      <c r="G46" s="221" t="str">
        <f>IF((+$D$32)&lt;($G$47),$G$49,($G$48))</f>
        <v>In Ordnung</v>
      </c>
    </row>
    <row r="47" spans="1:17">
      <c r="B47" s="604" t="s">
        <v>301</v>
      </c>
      <c r="C47" s="604"/>
      <c r="D47" s="604"/>
      <c r="E47" s="604"/>
      <c r="F47" s="133"/>
      <c r="G47" s="136">
        <f>ROUND($E$32,0)</f>
        <v>271</v>
      </c>
      <c r="H47" s="106" t="s">
        <v>268</v>
      </c>
    </row>
    <row r="48" spans="1:17">
      <c r="B48" s="605" t="s">
        <v>297</v>
      </c>
      <c r="C48" s="605"/>
      <c r="D48" s="605"/>
      <c r="E48" s="605"/>
      <c r="F48" s="133"/>
      <c r="G48" s="220" t="s">
        <v>96</v>
      </c>
    </row>
    <row r="49" spans="2:8">
      <c r="B49" s="605" t="s">
        <v>613</v>
      </c>
      <c r="C49" s="605"/>
      <c r="D49" s="605"/>
      <c r="E49" s="605"/>
      <c r="F49" s="133"/>
      <c r="G49" s="223" t="s">
        <v>513</v>
      </c>
    </row>
    <row r="50" spans="2:8">
      <c r="G50" s="110"/>
    </row>
    <row r="51" spans="2:8" ht="15">
      <c r="B51" s="603" t="s">
        <v>338</v>
      </c>
      <c r="C51" s="603"/>
      <c r="D51" s="603"/>
      <c r="E51" s="603"/>
      <c r="F51" s="603"/>
      <c r="G51" s="221" t="str">
        <f>IF((+$D$33)&lt;($G$52),$G$54,($G$53))</f>
        <v>In Ordnung</v>
      </c>
    </row>
    <row r="52" spans="2:8">
      <c r="B52" s="604" t="s">
        <v>302</v>
      </c>
      <c r="C52" s="604"/>
      <c r="D52" s="604"/>
      <c r="E52" s="604"/>
      <c r="F52" s="133"/>
      <c r="G52" s="136">
        <f>ROUND($E$33,0)</f>
        <v>321</v>
      </c>
      <c r="H52" s="106" t="s">
        <v>268</v>
      </c>
    </row>
    <row r="53" spans="2:8">
      <c r="B53" s="605" t="s">
        <v>298</v>
      </c>
      <c r="C53" s="605"/>
      <c r="D53" s="605"/>
      <c r="E53" s="605"/>
      <c r="F53" s="133"/>
      <c r="G53" s="220" t="s">
        <v>96</v>
      </c>
    </row>
    <row r="54" spans="2:8">
      <c r="B54" s="605" t="s">
        <v>614</v>
      </c>
      <c r="C54" s="605"/>
      <c r="D54" s="605"/>
      <c r="E54" s="605"/>
      <c r="F54" s="133"/>
      <c r="G54" s="223" t="s">
        <v>513</v>
      </c>
    </row>
    <row r="55" spans="2:8">
      <c r="G55" s="110"/>
    </row>
  </sheetData>
  <sheetProtection algorithmName="SHA-512" hashValue="buXq0EHPFfSmgu24HTuHx9K/is8jcuWE2FSXBZ1q8J20fEyLO5RIhsg7L4jjH1oOke8FvjmYrzn4hQc2qq8/Yg==" saltValue="TjaDtcn8B5PIcsJpr0/cNg==" spinCount="100000" sheet="1" objects="1" scenarios="1" selectLockedCells="1"/>
  <mergeCells count="21">
    <mergeCell ref="A1:I2"/>
    <mergeCell ref="B3:G3"/>
    <mergeCell ref="H3:I3"/>
    <mergeCell ref="B4:G4"/>
    <mergeCell ref="H4:I4"/>
    <mergeCell ref="B54:E54"/>
    <mergeCell ref="B41:F41"/>
    <mergeCell ref="G29:I29"/>
    <mergeCell ref="G31:I31"/>
    <mergeCell ref="P33:P34"/>
    <mergeCell ref="G44:H44"/>
    <mergeCell ref="B42:E42"/>
    <mergeCell ref="B43:E43"/>
    <mergeCell ref="B44:E44"/>
    <mergeCell ref="B46:F46"/>
    <mergeCell ref="B48:E48"/>
    <mergeCell ref="B53:E53"/>
    <mergeCell ref="B47:E47"/>
    <mergeCell ref="B51:F51"/>
    <mergeCell ref="B52:E52"/>
    <mergeCell ref="B49:E49"/>
  </mergeCells>
  <phoneticPr fontId="0" type="noConversion"/>
  <conditionalFormatting sqref="G30 C17:E17 G32:G33">
    <cfRule type="cellIs" dxfId="246" priority="27" stopIfTrue="1" operator="equal">
      <formula>"Verlängern!"</formula>
    </cfRule>
    <cfRule type="cellIs" dxfId="245" priority="28" stopIfTrue="1" operator="equal">
      <formula>"In Ordnung"</formula>
    </cfRule>
  </conditionalFormatting>
  <conditionalFormatting sqref="G31:I31">
    <cfRule type="cellIs" dxfId="244" priority="26" operator="greaterThan">
      <formula>35</formula>
    </cfRule>
  </conditionalFormatting>
  <conditionalFormatting sqref="G31:I31">
    <cfRule type="cellIs" dxfId="243" priority="20" stopIfTrue="1" operator="equal">
      <formula>"mind. 40 cm!"</formula>
    </cfRule>
    <cfRule type="cellIs" dxfId="242" priority="21" stopIfTrue="1" operator="equal">
      <formula>"In Ordnung"</formula>
    </cfRule>
  </conditionalFormatting>
  <conditionalFormatting sqref="G30 G32:G33">
    <cfRule type="cellIs" dxfId="241" priority="4" stopIfTrue="1" operator="equal">
      <formula>"Agrandir !"</formula>
    </cfRule>
    <cfRule type="cellIs" dxfId="240" priority="5" stopIfTrue="1" operator="equal">
      <formula>"En ordre"</formula>
    </cfRule>
  </conditionalFormatting>
  <conditionalFormatting sqref="G31:I31">
    <cfRule type="cellIs" dxfId="239" priority="3" operator="greaterThan">
      <formula>35</formula>
    </cfRule>
  </conditionalFormatting>
  <conditionalFormatting sqref="G31:I31">
    <cfRule type="cellIs" dxfId="238" priority="1" stopIfTrue="1" operator="equal">
      <formula>"mind. 40 cm!"</formula>
    </cfRule>
    <cfRule type="cellIs" dxfId="237" priority="2" stopIfTrue="1" operator="equal">
      <formula>"En ordre"</formula>
    </cfRule>
  </conditionalFormatting>
  <pageMargins left="0.6692913385826772" right="0.11811023622047245" top="0.23622047244094491" bottom="0.19685039370078741" header="0.23622047244094491"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9" tint="0.39997558519241921"/>
    <pageSetUpPr fitToPage="1"/>
  </sheetPr>
  <dimension ref="A1:Q61"/>
  <sheetViews>
    <sheetView showGridLines="0" zoomScaleNormal="100" workbookViewId="0">
      <selection activeCell="B3" sqref="B3:G3"/>
    </sheetView>
  </sheetViews>
  <sheetFormatPr baseColWidth="10" defaultRowHeight="12.75"/>
  <cols>
    <col min="1" max="1" width="4.28515625" style="106" customWidth="1"/>
    <col min="2" max="2" width="48.28515625" style="106" customWidth="1"/>
    <col min="3" max="3" width="4.28515625" style="106" customWidth="1"/>
    <col min="4" max="4" width="7" style="106" customWidth="1"/>
    <col min="5" max="5" width="7.5703125" style="106" bestFit="1" customWidth="1"/>
    <col min="6" max="6" width="4.7109375" style="106" customWidth="1"/>
    <col min="7" max="7" width="12.7109375" style="106" customWidth="1"/>
    <col min="8" max="8" width="3.7109375" style="106" customWidth="1"/>
    <col min="9" max="9" width="7" style="106" customWidth="1"/>
    <col min="10" max="10" width="5.7109375" style="106" customWidth="1"/>
    <col min="11" max="11" width="11.42578125" style="106"/>
    <col min="12" max="12" width="12" style="106" customWidth="1"/>
    <col min="13" max="16384" width="11.42578125" style="106"/>
  </cols>
  <sheetData>
    <row r="1" spans="1:10" ht="45" customHeight="1">
      <c r="A1" s="593" t="s">
        <v>730</v>
      </c>
      <c r="B1" s="593"/>
      <c r="C1" s="593"/>
      <c r="D1" s="593"/>
      <c r="E1" s="593"/>
      <c r="F1" s="593"/>
      <c r="G1" s="593"/>
      <c r="H1" s="593"/>
      <c r="I1" s="593"/>
      <c r="J1" s="105"/>
    </row>
    <row r="2" spans="1:10" ht="43.5" customHeight="1">
      <c r="A2" s="594"/>
      <c r="B2" s="594"/>
      <c r="C2" s="594"/>
      <c r="D2" s="594"/>
      <c r="E2" s="594"/>
      <c r="F2" s="594"/>
      <c r="G2" s="594"/>
      <c r="H2" s="594"/>
      <c r="I2" s="594"/>
      <c r="J2" s="105"/>
    </row>
    <row r="3" spans="1:10" ht="26.25" customHeight="1">
      <c r="A3" s="107" t="s">
        <v>211</v>
      </c>
      <c r="B3" s="595"/>
      <c r="C3" s="595"/>
      <c r="D3" s="595"/>
      <c r="E3" s="595"/>
      <c r="F3" s="595"/>
      <c r="G3" s="595"/>
      <c r="H3" s="596">
        <f ca="1">TODAY()</f>
        <v>43763</v>
      </c>
      <c r="I3" s="597"/>
    </row>
    <row r="4" spans="1:10" ht="22.5" customHeight="1">
      <c r="A4" s="108" t="s">
        <v>25</v>
      </c>
      <c r="B4" s="598"/>
      <c r="C4" s="598"/>
      <c r="D4" s="598"/>
      <c r="E4" s="598"/>
      <c r="F4" s="598"/>
      <c r="G4" s="598"/>
      <c r="H4" s="599"/>
      <c r="I4" s="600"/>
    </row>
    <row r="5" spans="1:10">
      <c r="A5" s="109"/>
      <c r="B5" s="110"/>
      <c r="C5" s="110"/>
      <c r="D5" s="110"/>
      <c r="E5" s="110"/>
      <c r="F5" s="110"/>
      <c r="G5" s="110"/>
      <c r="H5" s="110"/>
      <c r="I5" s="111"/>
    </row>
    <row r="6" spans="1:10">
      <c r="A6" s="109"/>
      <c r="B6" s="110"/>
      <c r="C6" s="110"/>
      <c r="D6" s="110"/>
      <c r="E6" s="110"/>
      <c r="F6" s="110"/>
      <c r="G6" s="110"/>
      <c r="H6" s="110"/>
      <c r="I6" s="111"/>
    </row>
    <row r="7" spans="1:10">
      <c r="A7" s="109"/>
      <c r="B7" s="110"/>
      <c r="C7" s="110"/>
      <c r="D7" s="110"/>
      <c r="E7" s="110"/>
      <c r="F7" s="110"/>
      <c r="G7" s="110"/>
      <c r="H7" s="110"/>
      <c r="I7" s="111"/>
    </row>
    <row r="8" spans="1:10">
      <c r="A8" s="109"/>
      <c r="B8" s="112" t="s">
        <v>55</v>
      </c>
      <c r="C8" s="112"/>
      <c r="D8" s="112"/>
      <c r="E8" s="112"/>
      <c r="F8" s="112"/>
      <c r="G8" s="110"/>
      <c r="H8" s="110"/>
      <c r="I8" s="111"/>
    </row>
    <row r="9" spans="1:10">
      <c r="A9" s="109"/>
      <c r="B9" s="110"/>
      <c r="C9" s="110"/>
      <c r="D9" s="110"/>
      <c r="E9" s="110"/>
      <c r="F9" s="110"/>
      <c r="G9" s="110"/>
      <c r="H9" s="110"/>
      <c r="I9" s="111"/>
    </row>
    <row r="10" spans="1:10">
      <c r="A10" s="109"/>
      <c r="B10" s="110"/>
      <c r="C10" s="110"/>
      <c r="D10" s="110"/>
      <c r="E10" s="110"/>
      <c r="F10" s="110"/>
      <c r="G10" s="110"/>
      <c r="H10" s="110"/>
      <c r="I10" s="111"/>
    </row>
    <row r="11" spans="1:10">
      <c r="A11" s="109"/>
      <c r="B11" s="110"/>
      <c r="C11" s="110"/>
      <c r="D11" s="110"/>
      <c r="E11" s="110"/>
      <c r="F11" s="110"/>
      <c r="G11" s="110"/>
      <c r="H11" s="110"/>
      <c r="I11" s="111"/>
    </row>
    <row r="12" spans="1:10">
      <c r="A12" s="109"/>
      <c r="B12" s="110"/>
      <c r="C12" s="110"/>
      <c r="D12" s="110"/>
      <c r="E12" s="110"/>
      <c r="F12" s="110"/>
      <c r="G12" s="110"/>
      <c r="H12" s="110"/>
      <c r="I12" s="111"/>
    </row>
    <row r="13" spans="1:10">
      <c r="A13" s="109"/>
      <c r="B13" s="110"/>
      <c r="C13" s="110"/>
      <c r="D13" s="110"/>
      <c r="E13" s="110"/>
      <c r="F13" s="110"/>
      <c r="G13" s="110"/>
      <c r="H13" s="110"/>
      <c r="I13" s="111"/>
    </row>
    <row r="14" spans="1:10">
      <c r="A14" s="109"/>
      <c r="B14" s="110"/>
      <c r="C14" s="110"/>
      <c r="D14" s="110"/>
      <c r="E14" s="110"/>
      <c r="F14" s="110"/>
      <c r="G14" s="110"/>
      <c r="H14" s="110"/>
      <c r="I14" s="111"/>
    </row>
    <row r="15" spans="1:10">
      <c r="A15" s="109"/>
      <c r="B15" s="110"/>
      <c r="C15" s="110"/>
      <c r="D15" s="110"/>
      <c r="E15" s="110"/>
      <c r="F15" s="110"/>
      <c r="G15" s="110"/>
      <c r="H15" s="110"/>
      <c r="I15" s="111"/>
    </row>
    <row r="16" spans="1:10">
      <c r="A16" s="109"/>
      <c r="B16" s="110"/>
      <c r="C16" s="110"/>
      <c r="D16" s="110"/>
      <c r="E16" s="110"/>
      <c r="F16" s="110"/>
      <c r="G16" s="110"/>
      <c r="H16" s="110"/>
      <c r="I16" s="111"/>
    </row>
    <row r="17" spans="1:9" ht="14.25">
      <c r="A17" s="109"/>
      <c r="B17" s="110"/>
      <c r="C17" s="113"/>
      <c r="D17" s="113"/>
      <c r="E17" s="113"/>
      <c r="F17" s="110"/>
      <c r="G17" s="110"/>
      <c r="H17" s="110"/>
      <c r="I17" s="111"/>
    </row>
    <row r="18" spans="1:9">
      <c r="A18" s="109"/>
      <c r="B18" s="110"/>
      <c r="C18" s="110"/>
      <c r="D18" s="110"/>
      <c r="E18" s="110"/>
      <c r="F18" s="110"/>
      <c r="G18" s="110"/>
      <c r="H18" s="110"/>
      <c r="I18" s="111"/>
    </row>
    <row r="19" spans="1:9">
      <c r="A19" s="109"/>
      <c r="B19" s="110"/>
      <c r="C19" s="110"/>
      <c r="D19" s="110"/>
      <c r="E19" s="110"/>
      <c r="F19" s="110"/>
      <c r="G19" s="110"/>
      <c r="H19" s="110"/>
      <c r="I19" s="111"/>
    </row>
    <row r="20" spans="1:9">
      <c r="A20" s="109"/>
      <c r="B20" s="114"/>
      <c r="C20" s="110"/>
      <c r="D20" s="110"/>
      <c r="E20" s="110"/>
      <c r="F20" s="110"/>
      <c r="G20" s="110"/>
      <c r="H20" s="110"/>
      <c r="I20" s="111"/>
    </row>
    <row r="21" spans="1:9">
      <c r="A21" s="109"/>
      <c r="B21" s="110"/>
      <c r="C21" s="110"/>
      <c r="D21" s="110"/>
      <c r="E21" s="110"/>
      <c r="F21" s="110"/>
      <c r="G21" s="110"/>
      <c r="H21" s="110"/>
      <c r="I21" s="111"/>
    </row>
    <row r="22" spans="1:9">
      <c r="A22" s="109"/>
      <c r="B22" s="110"/>
      <c r="C22" s="110"/>
      <c r="D22" s="110"/>
      <c r="E22" s="110"/>
      <c r="F22" s="110"/>
      <c r="G22" s="110"/>
      <c r="H22" s="110"/>
      <c r="I22" s="111"/>
    </row>
    <row r="23" spans="1:9">
      <c r="A23" s="109"/>
      <c r="B23" s="110"/>
      <c r="C23" s="110"/>
      <c r="D23" s="110"/>
      <c r="E23" s="110"/>
      <c r="F23" s="110"/>
      <c r="G23" s="110"/>
      <c r="H23" s="110"/>
      <c r="I23" s="111"/>
    </row>
    <row r="24" spans="1:9">
      <c r="A24" s="109"/>
      <c r="B24" s="114"/>
      <c r="C24" s="110"/>
      <c r="D24" s="110"/>
      <c r="E24" s="110"/>
      <c r="F24" s="110"/>
      <c r="G24" s="110"/>
      <c r="H24" s="110"/>
      <c r="I24" s="111"/>
    </row>
    <row r="25" spans="1:9">
      <c r="A25" s="109"/>
      <c r="B25" s="110"/>
      <c r="C25" s="110"/>
      <c r="D25" s="110"/>
      <c r="E25" s="110"/>
      <c r="F25" s="110"/>
      <c r="G25" s="110"/>
      <c r="H25" s="110"/>
      <c r="I25" s="111"/>
    </row>
    <row r="26" spans="1:9">
      <c r="A26" s="109"/>
      <c r="B26" s="110"/>
      <c r="C26" s="110"/>
      <c r="D26" s="110"/>
      <c r="E26" s="110"/>
      <c r="F26" s="110"/>
      <c r="G26" s="110"/>
      <c r="H26" s="110"/>
      <c r="I26" s="111"/>
    </row>
    <row r="27" spans="1:9">
      <c r="A27" s="115"/>
      <c r="B27" s="116"/>
      <c r="C27" s="116"/>
      <c r="D27" s="116"/>
      <c r="E27" s="116"/>
      <c r="F27" s="116"/>
      <c r="G27" s="116"/>
      <c r="H27" s="116"/>
      <c r="I27" s="117"/>
    </row>
    <row r="28" spans="1:9" ht="15">
      <c r="A28" s="118"/>
      <c r="G28" s="110"/>
      <c r="H28" s="110"/>
      <c r="I28" s="110"/>
    </row>
    <row r="29" spans="1:9" ht="36.75" customHeight="1">
      <c r="A29" s="192" t="s">
        <v>214</v>
      </c>
      <c r="D29" s="413" t="s">
        <v>283</v>
      </c>
      <c r="E29" s="414" t="s">
        <v>282</v>
      </c>
      <c r="F29" s="620" t="s">
        <v>360</v>
      </c>
      <c r="G29" s="621"/>
    </row>
    <row r="30" spans="1:9" ht="30" customHeight="1">
      <c r="A30" s="120">
        <v>1</v>
      </c>
      <c r="B30" s="121" t="s">
        <v>619</v>
      </c>
      <c r="C30" s="415" t="s">
        <v>154</v>
      </c>
      <c r="D30" s="416">
        <v>245</v>
      </c>
      <c r="E30" s="122"/>
      <c r="F30" s="114"/>
      <c r="G30" s="113"/>
      <c r="H30" s="119"/>
      <c r="I30" s="119"/>
    </row>
    <row r="31" spans="1:9" ht="30" customHeight="1">
      <c r="A31" s="120">
        <v>2</v>
      </c>
      <c r="B31" s="121" t="s">
        <v>731</v>
      </c>
      <c r="C31" s="415" t="s">
        <v>177</v>
      </c>
      <c r="D31" s="416">
        <v>35</v>
      </c>
      <c r="E31" s="417" t="s">
        <v>284</v>
      </c>
      <c r="F31" s="590" t="str">
        <f>+G42</f>
        <v>mind. 40 cm!</v>
      </c>
      <c r="G31" s="591"/>
      <c r="H31" s="273"/>
      <c r="I31" s="274"/>
    </row>
    <row r="32" spans="1:9" ht="21" customHeight="1">
      <c r="A32" s="120">
        <v>3</v>
      </c>
      <c r="B32" s="121" t="s">
        <v>303</v>
      </c>
      <c r="C32" s="415" t="s">
        <v>115</v>
      </c>
      <c r="D32" s="416">
        <v>15</v>
      </c>
      <c r="E32" s="418"/>
      <c r="F32" s="114"/>
      <c r="G32" s="122"/>
      <c r="H32" s="123"/>
      <c r="I32" s="119"/>
    </row>
    <row r="33" spans="1:17" ht="30" customHeight="1">
      <c r="A33" s="120">
        <v>4</v>
      </c>
      <c r="B33" s="121" t="s">
        <v>732</v>
      </c>
      <c r="C33" s="415" t="s">
        <v>178</v>
      </c>
      <c r="D33" s="416">
        <v>39</v>
      </c>
      <c r="E33" s="417" t="s">
        <v>284</v>
      </c>
      <c r="F33" s="590" t="str">
        <f>+G47</f>
        <v>mind. 40 cm!</v>
      </c>
      <c r="G33" s="591"/>
      <c r="I33" s="225" t="s">
        <v>129</v>
      </c>
    </row>
    <row r="34" spans="1:17" ht="30" customHeight="1">
      <c r="A34" s="120" t="s">
        <v>814</v>
      </c>
      <c r="B34" s="121" t="s">
        <v>607</v>
      </c>
      <c r="C34" s="415" t="s">
        <v>0</v>
      </c>
      <c r="D34" s="432">
        <v>679</v>
      </c>
      <c r="E34" s="417">
        <f>(0.867*($D$30-$D$31-$D$32) + 175)*2</f>
        <v>688.13</v>
      </c>
      <c r="F34" s="590" t="str">
        <f>+G52</f>
        <v>Vergrössern!</v>
      </c>
      <c r="G34" s="591"/>
      <c r="I34" s="433">
        <f>(POWER($D$34,2)/4*PI())/10000</f>
        <v>36.210075465092295</v>
      </c>
    </row>
    <row r="35" spans="1:17" ht="30" customHeight="1">
      <c r="A35" s="120" t="s">
        <v>815</v>
      </c>
      <c r="B35" s="126" t="s">
        <v>609</v>
      </c>
      <c r="C35" s="415" t="s">
        <v>152</v>
      </c>
      <c r="D35" s="432">
        <v>788</v>
      </c>
      <c r="E35" s="420">
        <f>(0.867*($D$30-$D$31-$D$32) + 225)*2</f>
        <v>788.13</v>
      </c>
      <c r="F35" s="590" t="str">
        <f>+G57</f>
        <v>In Ordnung</v>
      </c>
      <c r="G35" s="591"/>
      <c r="I35" s="433">
        <f>(POWER($D$35,2)/4*PI())/10000</f>
        <v>48.768827717266511</v>
      </c>
      <c r="K35" s="127"/>
    </row>
    <row r="36" spans="1:17" ht="30" customHeight="1">
      <c r="A36" s="120">
        <v>6</v>
      </c>
      <c r="B36" s="121" t="s">
        <v>375</v>
      </c>
      <c r="C36" s="415" t="s">
        <v>103</v>
      </c>
      <c r="E36" s="417">
        <f>(+$D$30-$D$31-$D$32)/2+$D$31+$D$32</f>
        <v>147.5</v>
      </c>
      <c r="F36" s="114"/>
      <c r="G36" s="122"/>
      <c r="I36" s="119"/>
      <c r="J36" s="128"/>
    </row>
    <row r="37" spans="1:17" ht="30" customHeight="1">
      <c r="A37" s="130" t="s">
        <v>290</v>
      </c>
      <c r="B37" s="131"/>
      <c r="C37" s="131"/>
      <c r="D37" s="131"/>
      <c r="E37" s="131"/>
      <c r="F37" s="131"/>
      <c r="G37" s="131"/>
      <c r="H37" s="131"/>
      <c r="I37" s="131" t="str">
        <f>+Inhaltsv.!$C$47</f>
        <v>Technische Daten Spielplatzgeräte - Version 5.08</v>
      </c>
      <c r="J37" s="128"/>
      <c r="L37" s="127"/>
    </row>
    <row r="38" spans="1:17" ht="15">
      <c r="B38" s="132"/>
      <c r="J38" s="128"/>
      <c r="L38" s="127"/>
    </row>
    <row r="39" spans="1:17" ht="15">
      <c r="J39" s="128"/>
      <c r="L39" s="127"/>
    </row>
    <row r="40" spans="1:17" ht="24" customHeight="1">
      <c r="J40" s="128"/>
    </row>
    <row r="41" spans="1:17">
      <c r="A41" s="127"/>
      <c r="B41" s="127"/>
      <c r="C41" s="127"/>
      <c r="D41" s="127"/>
      <c r="E41" s="127"/>
      <c r="F41" s="127"/>
      <c r="G41" s="127"/>
      <c r="H41" s="127"/>
      <c r="I41" s="127"/>
    </row>
    <row r="42" spans="1:17" ht="12.75" customHeight="1">
      <c r="A42" s="127"/>
      <c r="B42" s="603" t="s">
        <v>728</v>
      </c>
      <c r="C42" s="603"/>
      <c r="D42" s="603"/>
      <c r="E42" s="603"/>
      <c r="F42" s="603"/>
      <c r="G42" s="221" t="str">
        <f>IF((+$D$31)&lt;40,$G$45,($G$44))</f>
        <v>mind. 40 cm!</v>
      </c>
      <c r="H42" s="127"/>
      <c r="I42" s="127"/>
    </row>
    <row r="43" spans="1:17" ht="12.75" customHeight="1">
      <c r="A43" s="127"/>
      <c r="B43" s="604" t="s">
        <v>236</v>
      </c>
      <c r="C43" s="604"/>
      <c r="D43" s="604"/>
      <c r="E43" s="604"/>
      <c r="F43" s="133"/>
      <c r="G43" s="134"/>
      <c r="H43" s="127"/>
      <c r="K43" s="127"/>
      <c r="L43" s="127"/>
      <c r="M43" s="127"/>
      <c r="N43" s="127"/>
      <c r="O43" s="127"/>
      <c r="P43" s="127"/>
      <c r="Q43" s="127"/>
    </row>
    <row r="44" spans="1:17" s="127" customFormat="1" ht="12.75" customHeight="1">
      <c r="A44" s="106"/>
      <c r="B44" s="605" t="s">
        <v>254</v>
      </c>
      <c r="C44" s="605"/>
      <c r="D44" s="605"/>
      <c r="E44" s="605"/>
      <c r="F44" s="133"/>
      <c r="G44" s="220" t="s">
        <v>96</v>
      </c>
      <c r="I44" s="106"/>
      <c r="J44" s="106"/>
    </row>
    <row r="45" spans="1:17" s="127" customFormat="1" ht="12.75" customHeight="1">
      <c r="A45" s="106"/>
      <c r="B45" s="605" t="s">
        <v>263</v>
      </c>
      <c r="C45" s="605"/>
      <c r="D45" s="605"/>
      <c r="E45" s="605"/>
      <c r="F45" s="133"/>
      <c r="G45" s="627" t="s">
        <v>434</v>
      </c>
      <c r="H45" s="627"/>
      <c r="I45" s="106"/>
    </row>
    <row r="46" spans="1:17" s="127" customFormat="1" ht="12.75" customHeight="1">
      <c r="A46" s="106"/>
      <c r="B46" s="135"/>
      <c r="C46" s="135"/>
      <c r="D46" s="135"/>
      <c r="E46" s="135"/>
      <c r="F46" s="135"/>
      <c r="G46" s="135"/>
      <c r="H46" s="106"/>
      <c r="I46" s="106"/>
      <c r="J46" s="106"/>
      <c r="K46" s="106"/>
      <c r="L46" s="106"/>
      <c r="M46" s="106"/>
      <c r="N46" s="106"/>
      <c r="O46" s="106"/>
    </row>
    <row r="47" spans="1:17" ht="12.75" customHeight="1">
      <c r="B47" s="603" t="s">
        <v>304</v>
      </c>
      <c r="C47" s="603"/>
      <c r="D47" s="603"/>
      <c r="E47" s="603"/>
      <c r="F47" s="603"/>
      <c r="G47" s="221" t="str">
        <f>IF((+$D$33)&lt;40,$G$45,($G$44))</f>
        <v>mind. 40 cm!</v>
      </c>
    </row>
    <row r="48" spans="1:17" ht="12.75" customHeight="1">
      <c r="B48" s="604" t="s">
        <v>245</v>
      </c>
      <c r="C48" s="604"/>
      <c r="D48" s="604"/>
      <c r="E48" s="604"/>
      <c r="F48" s="133"/>
      <c r="G48" s="134"/>
      <c r="J48" s="127"/>
    </row>
    <row r="49" spans="2:12" ht="12.75" customHeight="1">
      <c r="B49" s="605" t="s">
        <v>258</v>
      </c>
      <c r="C49" s="605"/>
      <c r="D49" s="605"/>
      <c r="E49" s="605"/>
      <c r="F49" s="133"/>
      <c r="G49" s="220" t="s">
        <v>96</v>
      </c>
    </row>
    <row r="50" spans="2:12" ht="12.75" customHeight="1">
      <c r="B50" s="605" t="s">
        <v>315</v>
      </c>
      <c r="C50" s="605"/>
      <c r="D50" s="605"/>
      <c r="E50" s="605"/>
      <c r="F50" s="133"/>
      <c r="G50" s="610" t="s">
        <v>434</v>
      </c>
      <c r="H50" s="610"/>
      <c r="L50" s="127"/>
    </row>
    <row r="51" spans="2:12" ht="12.75" customHeight="1">
      <c r="G51" s="110"/>
      <c r="K51" s="127"/>
      <c r="L51" s="127"/>
    </row>
    <row r="52" spans="2:12" ht="12.75" customHeight="1">
      <c r="B52" s="603" t="s">
        <v>299</v>
      </c>
      <c r="C52" s="603"/>
      <c r="D52" s="603"/>
      <c r="E52" s="603"/>
      <c r="F52" s="603"/>
      <c r="G52" s="221" t="str">
        <f>IF((+$D$34)&lt;($G$53),$G$55,($G$54))</f>
        <v>Vergrössern!</v>
      </c>
    </row>
    <row r="53" spans="2:12" ht="12.75" customHeight="1">
      <c r="B53" s="604" t="s">
        <v>246</v>
      </c>
      <c r="C53" s="604"/>
      <c r="D53" s="604"/>
      <c r="E53" s="604"/>
      <c r="F53" s="133"/>
      <c r="G53" s="136">
        <f>ROUND($E$34,0)</f>
        <v>688</v>
      </c>
      <c r="H53" s="106" t="s">
        <v>268</v>
      </c>
    </row>
    <row r="54" spans="2:12" ht="12.75" customHeight="1">
      <c r="B54" s="605" t="s">
        <v>278</v>
      </c>
      <c r="C54" s="605"/>
      <c r="D54" s="605"/>
      <c r="E54" s="605"/>
      <c r="F54" s="133"/>
      <c r="G54" s="220" t="s">
        <v>96</v>
      </c>
    </row>
    <row r="55" spans="2:12" ht="12.75" customHeight="1">
      <c r="B55" s="605" t="s">
        <v>613</v>
      </c>
      <c r="C55" s="605"/>
      <c r="D55" s="605"/>
      <c r="E55" s="605"/>
      <c r="F55" s="133"/>
      <c r="G55" s="223" t="s">
        <v>97</v>
      </c>
    </row>
    <row r="56" spans="2:12" ht="12.75" customHeight="1">
      <c r="G56" s="110"/>
    </row>
    <row r="57" spans="2:12" ht="12.75" customHeight="1">
      <c r="B57" s="603" t="s">
        <v>300</v>
      </c>
      <c r="C57" s="603"/>
      <c r="D57" s="603"/>
      <c r="E57" s="603"/>
      <c r="F57" s="603"/>
      <c r="G57" s="221" t="str">
        <f>IF((+$D$35)&lt;($G$58),$G$60,($G$59))</f>
        <v>In Ordnung</v>
      </c>
    </row>
    <row r="58" spans="2:12" ht="12.75" customHeight="1">
      <c r="B58" s="604" t="s">
        <v>247</v>
      </c>
      <c r="C58" s="604"/>
      <c r="D58" s="604"/>
      <c r="E58" s="604"/>
      <c r="F58" s="133"/>
      <c r="G58" s="136">
        <f>ROUND($E$35,0)</f>
        <v>788</v>
      </c>
      <c r="H58" s="106" t="s">
        <v>268</v>
      </c>
    </row>
    <row r="59" spans="2:12" ht="12.75" customHeight="1">
      <c r="B59" s="605" t="s">
        <v>280</v>
      </c>
      <c r="C59" s="605"/>
      <c r="D59" s="605"/>
      <c r="E59" s="605"/>
      <c r="F59" s="133"/>
      <c r="G59" s="220" t="s">
        <v>96</v>
      </c>
    </row>
    <row r="60" spans="2:12" ht="12.75" customHeight="1">
      <c r="B60" s="605" t="s">
        <v>614</v>
      </c>
      <c r="C60" s="605"/>
      <c r="D60" s="605"/>
      <c r="E60" s="605"/>
      <c r="F60" s="133"/>
      <c r="G60" s="223" t="s">
        <v>97</v>
      </c>
    </row>
    <row r="61" spans="2:12">
      <c r="G61" s="110"/>
    </row>
  </sheetData>
  <sheetProtection password="F263" sheet="1" objects="1" scenarios="1" selectLockedCells="1"/>
  <mergeCells count="28">
    <mergeCell ref="B59:E59"/>
    <mergeCell ref="B60:E60"/>
    <mergeCell ref="B52:F52"/>
    <mergeCell ref="B53:E53"/>
    <mergeCell ref="B54:E54"/>
    <mergeCell ref="B55:E55"/>
    <mergeCell ref="B57:F57"/>
    <mergeCell ref="B58:E58"/>
    <mergeCell ref="B43:E43"/>
    <mergeCell ref="F29:G29"/>
    <mergeCell ref="A1:I2"/>
    <mergeCell ref="B3:G3"/>
    <mergeCell ref="H3:I3"/>
    <mergeCell ref="B4:G4"/>
    <mergeCell ref="H4:I4"/>
    <mergeCell ref="F31:G31"/>
    <mergeCell ref="F33:G33"/>
    <mergeCell ref="F34:G34"/>
    <mergeCell ref="F35:G35"/>
    <mergeCell ref="B42:F42"/>
    <mergeCell ref="B44:E44"/>
    <mergeCell ref="B45:E45"/>
    <mergeCell ref="G45:H45"/>
    <mergeCell ref="G50:H50"/>
    <mergeCell ref="B49:E49"/>
    <mergeCell ref="B50:E50"/>
    <mergeCell ref="B47:F47"/>
    <mergeCell ref="B48:E48"/>
  </mergeCells>
  <phoneticPr fontId="0" type="noConversion"/>
  <conditionalFormatting sqref="G30 C17:E17 F33:F35">
    <cfRule type="cellIs" dxfId="236" priority="17" stopIfTrue="1" operator="equal">
      <formula>"In Ordnung"</formula>
    </cfRule>
  </conditionalFormatting>
  <conditionalFormatting sqref="F31 F33:F35">
    <cfRule type="cellIs" dxfId="235" priority="15" operator="greaterThan">
      <formula>35</formula>
    </cfRule>
  </conditionalFormatting>
  <conditionalFormatting sqref="F31">
    <cfRule type="cellIs" dxfId="234" priority="8" stopIfTrue="1" operator="equal">
      <formula>"mind. 40 cm!"</formula>
    </cfRule>
    <cfRule type="cellIs" dxfId="233" priority="9" stopIfTrue="1" operator="equal">
      <formula>"In Ordnung"</formula>
    </cfRule>
  </conditionalFormatting>
  <conditionalFormatting sqref="F33">
    <cfRule type="cellIs" dxfId="232" priority="2" stopIfTrue="1" operator="equal">
      <formula>"mind. 40 cm!"</formula>
    </cfRule>
    <cfRule type="cellIs" dxfId="231" priority="3" stopIfTrue="1" operator="equal">
      <formula>"In Ordnung"</formula>
    </cfRule>
  </conditionalFormatting>
  <conditionalFormatting sqref="F34:G35">
    <cfRule type="cellIs" dxfId="230" priority="1" stopIfTrue="1" operator="equal">
      <formula>"Vergrössern!"</formula>
    </cfRule>
  </conditionalFormatting>
  <pageMargins left="0.6692913385826772" right="0.11811023622047245" top="0.23622047244094491" bottom="0.19685039370078741" header="0.23622047244094491" footer="0"/>
  <pageSetup paperSize="9" scale="96"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tint="0.59999389629810485"/>
    <pageSetUpPr fitToPage="1"/>
  </sheetPr>
  <dimension ref="A1:T118"/>
  <sheetViews>
    <sheetView showGridLines="0" zoomScaleNormal="100" workbookViewId="0">
      <selection activeCell="B3" sqref="B3:G3"/>
    </sheetView>
  </sheetViews>
  <sheetFormatPr baseColWidth="10" defaultRowHeight="12.75"/>
  <cols>
    <col min="1" max="1" width="5.85546875" style="3" customWidth="1"/>
    <col min="2" max="2" width="39.7109375" style="3" customWidth="1"/>
    <col min="3" max="3" width="5.85546875" style="3" customWidth="1"/>
    <col min="4" max="4" width="8.28515625" style="3" customWidth="1"/>
    <col min="5" max="5" width="4.5703125" style="3" customWidth="1"/>
    <col min="6" max="6" width="7.85546875" style="3" customWidth="1"/>
    <col min="7" max="7" width="5.42578125" style="3" customWidth="1"/>
    <col min="8" max="8" width="18.28515625" style="3" customWidth="1"/>
    <col min="9" max="9" width="5.7109375" style="3" customWidth="1"/>
    <col min="10" max="11" width="11.42578125" style="3"/>
    <col min="12" max="12" width="12" style="3" customWidth="1"/>
    <col min="13" max="16384" width="11.42578125" style="3"/>
  </cols>
  <sheetData>
    <row r="1" spans="1:17" ht="33" customHeight="1">
      <c r="A1" s="575" t="s">
        <v>601</v>
      </c>
      <c r="B1" s="575"/>
      <c r="C1" s="575"/>
      <c r="D1" s="575"/>
      <c r="E1" s="575"/>
      <c r="F1" s="575"/>
      <c r="G1" s="575"/>
      <c r="H1" s="575"/>
      <c r="I1" s="5"/>
      <c r="J1"/>
      <c r="K1"/>
    </row>
    <row r="2" spans="1:17" ht="21" customHeight="1">
      <c r="A2" s="577"/>
      <c r="B2" s="577"/>
      <c r="C2" s="577"/>
      <c r="D2" s="577"/>
      <c r="E2" s="577"/>
      <c r="F2" s="577"/>
      <c r="G2" s="577"/>
      <c r="H2" s="577"/>
      <c r="I2" s="5"/>
    </row>
    <row r="3" spans="1:17" ht="24.95" customHeight="1">
      <c r="A3" s="107" t="s">
        <v>211</v>
      </c>
      <c r="B3" s="650"/>
      <c r="C3" s="650"/>
      <c r="D3" s="650"/>
      <c r="E3" s="650"/>
      <c r="F3" s="650"/>
      <c r="G3" s="651"/>
      <c r="H3" s="154">
        <f ca="1">TODAY()</f>
        <v>43763</v>
      </c>
      <c r="I3"/>
      <c r="J3"/>
      <c r="K3"/>
      <c r="L3"/>
      <c r="M3"/>
    </row>
    <row r="4" spans="1:17" ht="24.95" customHeight="1">
      <c r="A4" s="108" t="s">
        <v>25</v>
      </c>
      <c r="B4" s="652"/>
      <c r="C4" s="652"/>
      <c r="D4" s="652"/>
      <c r="E4" s="652"/>
      <c r="F4" s="652"/>
      <c r="G4" s="653"/>
      <c r="H4" s="170"/>
      <c r="I4"/>
      <c r="J4"/>
      <c r="K4"/>
      <c r="L4"/>
      <c r="M4"/>
    </row>
    <row r="5" spans="1:17">
      <c r="A5" s="34"/>
      <c r="B5" s="35"/>
      <c r="C5" s="35"/>
      <c r="D5" s="35"/>
      <c r="E5" s="35"/>
      <c r="F5" s="35"/>
      <c r="G5" s="35"/>
      <c r="H5" s="36"/>
      <c r="I5"/>
      <c r="J5"/>
      <c r="K5"/>
      <c r="L5"/>
      <c r="M5"/>
      <c r="N5"/>
      <c r="O5"/>
      <c r="P5"/>
      <c r="Q5"/>
    </row>
    <row r="6" spans="1:17">
      <c r="A6" s="17"/>
      <c r="B6" s="6"/>
      <c r="C6" s="6"/>
      <c r="D6" s="6"/>
      <c r="E6" s="6"/>
      <c r="F6" s="6"/>
      <c r="G6" s="6"/>
      <c r="H6" s="18"/>
      <c r="J6"/>
      <c r="K6"/>
      <c r="L6"/>
      <c r="M6"/>
      <c r="N6"/>
      <c r="O6"/>
      <c r="P6"/>
      <c r="Q6"/>
    </row>
    <row r="7" spans="1:17">
      <c r="A7" s="17"/>
      <c r="B7" s="6"/>
      <c r="C7" s="6"/>
      <c r="D7" s="6"/>
      <c r="E7" s="6"/>
      <c r="F7" s="6"/>
      <c r="G7" s="6"/>
      <c r="H7" s="18"/>
      <c r="J7"/>
      <c r="K7"/>
      <c r="L7"/>
      <c r="M7"/>
      <c r="N7"/>
      <c r="O7"/>
      <c r="P7"/>
      <c r="Q7"/>
    </row>
    <row r="8" spans="1:17">
      <c r="A8" s="17"/>
      <c r="B8" s="30" t="s">
        <v>484</v>
      </c>
      <c r="C8" s="30"/>
      <c r="D8" s="30"/>
      <c r="E8" s="30"/>
      <c r="F8" s="6"/>
      <c r="G8" s="6"/>
      <c r="H8" s="18"/>
    </row>
    <row r="9" spans="1:17">
      <c r="A9" s="17"/>
      <c r="B9" s="6"/>
      <c r="C9" s="6"/>
      <c r="D9" s="6"/>
      <c r="E9" s="6"/>
      <c r="F9" s="6"/>
      <c r="G9" s="6"/>
      <c r="H9" s="18"/>
    </row>
    <row r="10" spans="1:17">
      <c r="A10" s="17"/>
      <c r="B10" s="6"/>
      <c r="C10" s="6"/>
      <c r="D10" s="6"/>
      <c r="E10" s="6"/>
      <c r="F10" s="6"/>
      <c r="G10" s="6"/>
      <c r="H10" s="18"/>
      <c r="L10"/>
    </row>
    <row r="11" spans="1:17">
      <c r="A11" s="17"/>
      <c r="B11" s="6"/>
      <c r="C11" s="6"/>
      <c r="D11" s="6"/>
      <c r="E11" s="6"/>
      <c r="F11" s="6"/>
      <c r="G11" s="6"/>
      <c r="H11" s="18"/>
    </row>
    <row r="12" spans="1:17">
      <c r="A12" s="17"/>
      <c r="B12" s="6"/>
      <c r="C12" s="6"/>
      <c r="D12" s="6"/>
      <c r="E12" s="6"/>
      <c r="F12" s="6"/>
      <c r="G12" s="6"/>
      <c r="H12" s="18"/>
      <c r="J12"/>
      <c r="K12"/>
      <c r="L12"/>
    </row>
    <row r="13" spans="1:17">
      <c r="A13" s="17"/>
      <c r="B13" s="6"/>
      <c r="C13" s="6"/>
      <c r="D13" s="6"/>
      <c r="E13" s="6"/>
      <c r="F13" s="6"/>
      <c r="G13" s="6"/>
      <c r="H13" s="18"/>
      <c r="J13"/>
      <c r="K13"/>
      <c r="L13"/>
    </row>
    <row r="14" spans="1:17">
      <c r="A14" s="17"/>
      <c r="B14" s="6"/>
      <c r="C14" s="6"/>
      <c r="D14" s="6"/>
      <c r="E14" s="6"/>
      <c r="F14" s="6"/>
      <c r="G14" s="6"/>
      <c r="H14" s="18"/>
      <c r="J14" s="1"/>
      <c r="K14" s="1"/>
      <c r="L14"/>
    </row>
    <row r="15" spans="1:17">
      <c r="A15" s="17"/>
      <c r="B15" s="6"/>
      <c r="C15" s="6"/>
      <c r="D15" s="6"/>
      <c r="E15" s="6"/>
      <c r="F15" s="6"/>
      <c r="G15" s="6"/>
      <c r="H15" s="18"/>
    </row>
    <row r="16" spans="1:17">
      <c r="A16" s="17"/>
      <c r="B16" s="6"/>
      <c r="C16" s="6"/>
      <c r="D16" s="6"/>
      <c r="E16" s="6"/>
      <c r="F16" s="6"/>
      <c r="G16" s="6"/>
      <c r="H16" s="18"/>
    </row>
    <row r="17" spans="1:8">
      <c r="A17" s="17"/>
      <c r="B17" s="6"/>
      <c r="C17" s="6"/>
      <c r="D17" s="6"/>
      <c r="E17" s="6"/>
      <c r="F17" s="6"/>
      <c r="G17" s="6"/>
      <c r="H17" s="18"/>
    </row>
    <row r="18" spans="1:8">
      <c r="A18" s="17"/>
      <c r="B18" s="6"/>
      <c r="C18" s="6"/>
      <c r="D18" s="6"/>
      <c r="E18" s="6"/>
      <c r="F18" s="6"/>
      <c r="G18" s="6"/>
      <c r="H18" s="18"/>
    </row>
    <row r="19" spans="1:8">
      <c r="A19" s="17"/>
      <c r="B19" s="6"/>
      <c r="C19" s="6"/>
      <c r="D19" s="6"/>
      <c r="E19" s="6"/>
      <c r="F19" s="6"/>
      <c r="G19" s="6"/>
      <c r="H19" s="18"/>
    </row>
    <row r="20" spans="1:8">
      <c r="A20" s="17"/>
      <c r="B20" s="6"/>
      <c r="C20" s="6"/>
      <c r="D20" s="6"/>
      <c r="E20" s="6"/>
      <c r="F20" s="6"/>
      <c r="G20" s="6"/>
      <c r="H20" s="18"/>
    </row>
    <row r="21" spans="1:8">
      <c r="A21" s="17"/>
      <c r="B21" s="6"/>
      <c r="C21" s="6"/>
      <c r="D21" s="6"/>
      <c r="E21" s="6"/>
      <c r="F21" s="6"/>
      <c r="G21" s="6"/>
      <c r="H21" s="18"/>
    </row>
    <row r="22" spans="1:8">
      <c r="A22" s="17"/>
      <c r="B22" s="6"/>
      <c r="C22" s="6"/>
      <c r="D22" s="6"/>
      <c r="E22" s="6"/>
      <c r="F22" s="6"/>
      <c r="G22" s="6"/>
      <c r="H22" s="18"/>
    </row>
    <row r="23" spans="1:8">
      <c r="A23" s="17"/>
      <c r="B23" s="62" t="s">
        <v>484</v>
      </c>
      <c r="C23" s="6"/>
      <c r="D23" s="6"/>
      <c r="E23" s="6"/>
      <c r="F23" s="6"/>
      <c r="G23" s="6"/>
      <c r="H23" s="18"/>
    </row>
    <row r="24" spans="1:8">
      <c r="A24" s="17"/>
      <c r="B24" s="6"/>
      <c r="C24" s="6"/>
      <c r="D24" s="6"/>
      <c r="E24" s="6"/>
      <c r="F24" s="6"/>
      <c r="G24" s="6"/>
      <c r="H24" s="18"/>
    </row>
    <row r="25" spans="1:8">
      <c r="A25" s="17"/>
      <c r="B25" s="6"/>
      <c r="C25" s="6"/>
      <c r="D25" s="6"/>
      <c r="E25" s="6"/>
      <c r="F25" s="6"/>
      <c r="G25" s="6"/>
      <c r="H25" s="18"/>
    </row>
    <row r="26" spans="1:8">
      <c r="A26" s="17"/>
      <c r="B26" s="6"/>
      <c r="C26" s="6"/>
      <c r="D26" s="6"/>
      <c r="E26" s="6"/>
      <c r="F26" s="6"/>
      <c r="G26" s="6"/>
      <c r="H26" s="18"/>
    </row>
    <row r="27" spans="1:8">
      <c r="A27" s="17"/>
      <c r="B27" s="6"/>
      <c r="C27" s="6"/>
      <c r="D27" s="6"/>
      <c r="E27" s="6"/>
      <c r="F27" s="6"/>
      <c r="G27" s="6"/>
      <c r="H27" s="18"/>
    </row>
    <row r="28" spans="1:8" ht="12" customHeight="1">
      <c r="A28" s="17"/>
      <c r="B28" s="6"/>
      <c r="C28" s="6"/>
      <c r="D28" s="6"/>
      <c r="E28" s="6"/>
      <c r="F28" s="6"/>
      <c r="G28" s="6"/>
      <c r="H28" s="18"/>
    </row>
    <row r="29" spans="1:8">
      <c r="A29" s="17"/>
      <c r="B29" s="6"/>
      <c r="C29" s="6"/>
      <c r="D29" s="6"/>
      <c r="E29" s="6"/>
      <c r="F29" s="6"/>
      <c r="G29" s="6"/>
      <c r="H29" s="18"/>
    </row>
    <row r="30" spans="1:8">
      <c r="A30" s="17"/>
      <c r="B30" s="6"/>
      <c r="C30" s="6"/>
      <c r="D30" s="6"/>
      <c r="E30" s="6"/>
      <c r="F30" s="6"/>
      <c r="G30" s="6"/>
      <c r="H30" s="18"/>
    </row>
    <row r="31" spans="1:8" ht="12" customHeight="1">
      <c r="A31" s="17"/>
      <c r="B31" s="654"/>
      <c r="C31" s="654"/>
      <c r="D31" s="654"/>
      <c r="E31" s="654"/>
      <c r="F31" s="654"/>
      <c r="G31" s="654"/>
      <c r="H31" s="655"/>
    </row>
    <row r="32" spans="1:8" ht="12" customHeight="1">
      <c r="A32" s="41"/>
      <c r="B32" s="645"/>
      <c r="C32" s="645"/>
      <c r="D32" s="645"/>
      <c r="E32" s="645"/>
      <c r="F32" s="645"/>
      <c r="G32" s="645"/>
      <c r="H32" s="646"/>
    </row>
    <row r="33" spans="1:20" ht="20.100000000000001" customHeight="1">
      <c r="A33" s="41"/>
      <c r="B33" s="54"/>
      <c r="C33" s="54"/>
      <c r="D33" s="54"/>
      <c r="E33" s="54"/>
      <c r="F33" s="54"/>
      <c r="G33" s="54"/>
      <c r="H33" s="57"/>
    </row>
    <row r="34" spans="1:20" ht="20.100000000000001" customHeight="1">
      <c r="A34" s="41"/>
      <c r="B34" s="54"/>
      <c r="C34" s="54"/>
      <c r="D34" s="54"/>
      <c r="E34" s="54"/>
      <c r="F34" s="54"/>
      <c r="G34" s="54"/>
      <c r="H34" s="57"/>
    </row>
    <row r="35" spans="1:20" ht="7.5" customHeight="1">
      <c r="A35" s="59"/>
      <c r="B35" s="58"/>
      <c r="C35" s="58"/>
      <c r="D35" s="58"/>
      <c r="E35" s="58"/>
      <c r="F35" s="58"/>
      <c r="G35" s="58"/>
      <c r="H35" s="58"/>
    </row>
    <row r="36" spans="1:20" ht="26.25" customHeight="1">
      <c r="A36" s="28" t="s">
        <v>214</v>
      </c>
      <c r="D36" s="426" t="s">
        <v>218</v>
      </c>
      <c r="E36" s="54"/>
      <c r="F36" s="631" t="s">
        <v>360</v>
      </c>
      <c r="G36" s="632"/>
      <c r="H36" s="632"/>
    </row>
    <row r="37" spans="1:20" ht="18" customHeight="1">
      <c r="A37" s="88">
        <v>1</v>
      </c>
      <c r="B37" s="61" t="s">
        <v>305</v>
      </c>
      <c r="C37" s="408" t="s">
        <v>105</v>
      </c>
      <c r="D37" s="434">
        <v>300</v>
      </c>
      <c r="E37"/>
      <c r="J37" s="37"/>
      <c r="K37" s="37"/>
    </row>
    <row r="38" spans="1:20" ht="18" customHeight="1">
      <c r="A38" s="88">
        <v>2</v>
      </c>
      <c r="B38" s="61" t="s">
        <v>306</v>
      </c>
      <c r="C38" s="408" t="s">
        <v>131</v>
      </c>
      <c r="D38" s="434">
        <v>150</v>
      </c>
      <c r="E38"/>
      <c r="F38"/>
      <c r="G38"/>
      <c r="H38"/>
    </row>
    <row r="39" spans="1:20" ht="18" customHeight="1">
      <c r="A39" s="88">
        <v>3</v>
      </c>
      <c r="B39" s="61" t="s">
        <v>350</v>
      </c>
      <c r="C39" s="408" t="s">
        <v>106</v>
      </c>
      <c r="D39" s="434">
        <v>61</v>
      </c>
      <c r="E39"/>
      <c r="F39" s="647" t="str">
        <f>+F60</f>
        <v>In Ordnung</v>
      </c>
      <c r="G39" s="647"/>
      <c r="H39" s="647"/>
    </row>
    <row r="40" spans="1:20" ht="18" customHeight="1">
      <c r="A40" s="88">
        <v>4</v>
      </c>
      <c r="B40" s="61" t="s">
        <v>351</v>
      </c>
      <c r="C40" s="408" t="s">
        <v>135</v>
      </c>
      <c r="D40" s="434">
        <v>69</v>
      </c>
      <c r="E40" s="648" t="s">
        <v>234</v>
      </c>
      <c r="F40" s="649"/>
      <c r="G40" s="436">
        <f>+H57</f>
        <v>70</v>
      </c>
      <c r="H40" s="207" t="str">
        <f>+F65</f>
        <v>Zu niedrig!</v>
      </c>
      <c r="M40" s="61"/>
      <c r="Q40" s="61"/>
    </row>
    <row r="41" spans="1:20" ht="18" customHeight="1">
      <c r="A41" s="88">
        <v>5</v>
      </c>
      <c r="B41" s="61" t="s">
        <v>381</v>
      </c>
      <c r="C41" s="408" t="s">
        <v>134</v>
      </c>
      <c r="D41" s="434">
        <v>35</v>
      </c>
      <c r="E41"/>
      <c r="F41" s="644" t="str">
        <f>+F69</f>
        <v>In Ordnung</v>
      </c>
      <c r="G41" s="644"/>
      <c r="H41" s="644"/>
      <c r="M41" s="61"/>
    </row>
    <row r="42" spans="1:20" ht="18" customHeight="1">
      <c r="A42" s="88">
        <v>6</v>
      </c>
      <c r="B42" s="61" t="s">
        <v>777</v>
      </c>
      <c r="C42" s="408" t="s">
        <v>103</v>
      </c>
      <c r="D42" s="434">
        <v>100</v>
      </c>
      <c r="E42"/>
      <c r="F42" s="644" t="str">
        <f>+F74</f>
        <v>In Ordnung</v>
      </c>
      <c r="G42" s="644"/>
      <c r="H42" s="644"/>
      <c r="L42" s="38"/>
      <c r="M42" s="61"/>
      <c r="N42" s="61"/>
    </row>
    <row r="43" spans="1:20" ht="18" customHeight="1">
      <c r="A43" s="88">
        <v>7</v>
      </c>
      <c r="B43" s="61" t="s">
        <v>733</v>
      </c>
      <c r="C43" s="408" t="s">
        <v>136</v>
      </c>
      <c r="D43" s="434">
        <v>150</v>
      </c>
      <c r="E43"/>
      <c r="F43" s="644" t="str">
        <f>F79</f>
        <v>In Ordnung</v>
      </c>
      <c r="G43" s="644"/>
      <c r="H43" s="644"/>
      <c r="L43" s="38"/>
      <c r="M43" s="61"/>
    </row>
    <row r="44" spans="1:20" ht="18" customHeight="1">
      <c r="A44" s="88">
        <v>8</v>
      </c>
      <c r="B44" s="61" t="s">
        <v>734</v>
      </c>
      <c r="C44" s="408" t="s">
        <v>137</v>
      </c>
      <c r="D44" s="434">
        <v>150</v>
      </c>
      <c r="E44"/>
      <c r="F44" s="644" t="str">
        <f>F84</f>
        <v>In Ordnung</v>
      </c>
      <c r="G44" s="644"/>
      <c r="H44" s="644"/>
      <c r="L44" s="38"/>
    </row>
    <row r="45" spans="1:20" ht="18" customHeight="1">
      <c r="A45" s="88">
        <v>9</v>
      </c>
      <c r="B45" s="61" t="s">
        <v>355</v>
      </c>
      <c r="C45" s="408" t="s">
        <v>138</v>
      </c>
      <c r="D45" s="434">
        <v>80</v>
      </c>
      <c r="F45" s="644" t="str">
        <f>+F89</f>
        <v>Verbreitern auf 100!</v>
      </c>
      <c r="G45" s="644"/>
      <c r="H45" s="644"/>
      <c r="M45" s="61"/>
      <c r="N45" s="61"/>
    </row>
    <row r="46" spans="1:20" ht="18" customHeight="1">
      <c r="A46" s="88">
        <v>10</v>
      </c>
      <c r="B46" s="61" t="s">
        <v>356</v>
      </c>
      <c r="C46" s="408" t="s">
        <v>139</v>
      </c>
      <c r="D46" s="434">
        <v>100</v>
      </c>
      <c r="F46" s="644" t="str">
        <f>+F94</f>
        <v>In Ordnung</v>
      </c>
      <c r="G46" s="644"/>
      <c r="H46" s="644"/>
      <c r="M46" s="628"/>
      <c r="N46" s="628"/>
      <c r="O46" s="628"/>
      <c r="P46" s="628"/>
      <c r="Q46" s="628"/>
      <c r="R46" s="628"/>
      <c r="S46" s="628"/>
      <c r="T46" s="628"/>
    </row>
    <row r="47" spans="1:20" ht="18" customHeight="1">
      <c r="A47" s="88">
        <v>11</v>
      </c>
      <c r="B47" s="61" t="s">
        <v>307</v>
      </c>
      <c r="C47" s="408" t="s">
        <v>104</v>
      </c>
      <c r="D47" s="434">
        <v>200</v>
      </c>
      <c r="F47" s="644" t="str">
        <f>+F99</f>
        <v>In Ordnung</v>
      </c>
      <c r="G47" s="644"/>
      <c r="H47" s="644"/>
      <c r="M47" s="628"/>
      <c r="N47" s="628"/>
      <c r="O47" s="628"/>
      <c r="P47" s="628"/>
      <c r="Q47" s="628"/>
      <c r="R47" s="628"/>
      <c r="S47" s="628"/>
      <c r="T47" s="628"/>
    </row>
    <row r="48" spans="1:20" ht="18" customHeight="1">
      <c r="A48" s="88"/>
      <c r="B48" s="61" t="s">
        <v>786</v>
      </c>
      <c r="C48" s="408"/>
    </row>
    <row r="49" spans="1:17" ht="12.75" customHeight="1">
      <c r="A49" s="61"/>
      <c r="C49" s="639" t="s">
        <v>310</v>
      </c>
      <c r="D49" s="639"/>
      <c r="E49" s="52"/>
      <c r="F49" s="642" t="s">
        <v>114</v>
      </c>
      <c r="G49" s="642"/>
      <c r="H49" s="52" t="s">
        <v>311</v>
      </c>
      <c r="M49" s="61"/>
    </row>
    <row r="50" spans="1:17" ht="27" customHeight="1">
      <c r="A50" s="86">
        <v>13</v>
      </c>
      <c r="B50" s="585" t="s">
        <v>309</v>
      </c>
      <c r="C50" s="641"/>
      <c r="D50" s="435">
        <f>ASIN($F$50)*180/PI()</f>
        <v>30.000000000000004</v>
      </c>
      <c r="E50" s="241"/>
      <c r="F50" s="640">
        <f>($D$38/$D$37)</f>
        <v>0.5</v>
      </c>
      <c r="G50" s="640"/>
      <c r="H50" s="206" t="str">
        <f>+F104</f>
        <v>In Ordnung</v>
      </c>
      <c r="I50"/>
    </row>
    <row r="51" spans="1:17" ht="12" customHeight="1">
      <c r="A51" s="193" t="s">
        <v>308</v>
      </c>
      <c r="B51" s="80"/>
      <c r="C51" s="80"/>
      <c r="D51" s="80"/>
      <c r="E51" s="60"/>
      <c r="F51" s="63"/>
      <c r="G51" s="63"/>
      <c r="H51"/>
    </row>
    <row r="52" spans="1:17" ht="31.5" customHeight="1">
      <c r="A52" s="643" t="s">
        <v>778</v>
      </c>
      <c r="B52" s="643"/>
      <c r="C52" s="643"/>
      <c r="D52" s="643"/>
      <c r="E52" s="643"/>
      <c r="F52" s="643"/>
      <c r="G52" s="643"/>
      <c r="H52" s="643"/>
    </row>
    <row r="53" spans="1:17" ht="28.5" customHeight="1">
      <c r="A53" s="71" t="s">
        <v>76</v>
      </c>
      <c r="B53" s="72"/>
      <c r="C53" s="72"/>
      <c r="D53" s="72"/>
      <c r="E53" s="72"/>
      <c r="F53" s="71"/>
      <c r="G53" s="71"/>
      <c r="H53" s="72" t="str">
        <f>+Inhaltsv.!$C$47</f>
        <v>Technische Daten Spielplatzgeräte - Version 5.08</v>
      </c>
    </row>
    <row r="54" spans="1:17" ht="12" customHeight="1"/>
    <row r="55" spans="1:17" ht="33.75" customHeight="1"/>
    <row r="56" spans="1:17" ht="27.75" customHeight="1">
      <c r="H56"/>
      <c r="I56"/>
      <c r="J56"/>
      <c r="K56"/>
    </row>
    <row r="57" spans="1:17" customFormat="1" ht="15.75" customHeight="1">
      <c r="A57" s="635" t="s">
        <v>353</v>
      </c>
      <c r="B57" s="635"/>
      <c r="C57" s="635"/>
      <c r="D57" s="635"/>
      <c r="E57" s="635"/>
      <c r="F57" s="635"/>
      <c r="G57" s="635"/>
      <c r="H57" s="326">
        <f>IF(+$D$39&lt;60.01,10,70)</f>
        <v>70</v>
      </c>
      <c r="L57" s="3"/>
      <c r="M57" s="3"/>
      <c r="N57" s="3"/>
      <c r="O57" s="3"/>
      <c r="P57" s="3"/>
      <c r="Q57" s="3"/>
    </row>
    <row r="58" spans="1:17" customFormat="1" ht="30" customHeight="1">
      <c r="A58" s="638" t="s">
        <v>354</v>
      </c>
      <c r="B58" s="638"/>
      <c r="C58" s="638"/>
      <c r="D58" s="638"/>
      <c r="E58" s="638"/>
      <c r="F58" s="638"/>
      <c r="G58" s="638"/>
      <c r="L58" s="3"/>
      <c r="M58" s="3"/>
      <c r="N58" s="3"/>
      <c r="O58" s="3"/>
      <c r="P58" s="3"/>
      <c r="Q58" s="3"/>
    </row>
    <row r="59" spans="1:17" customFormat="1" ht="14.25" customHeight="1">
      <c r="L59" s="3"/>
      <c r="M59" s="3"/>
      <c r="N59" s="3"/>
      <c r="O59" s="3"/>
      <c r="P59" s="3"/>
      <c r="Q59" s="3"/>
    </row>
    <row r="60" spans="1:17" customFormat="1" ht="18.75" customHeight="1">
      <c r="A60" s="636" t="s">
        <v>352</v>
      </c>
      <c r="B60" s="636"/>
      <c r="C60" s="636"/>
      <c r="D60" s="636"/>
      <c r="E60" s="636"/>
      <c r="F60" s="637" t="str">
        <f>IF((+$D$39)&gt;250,$F$62,($F$63))</f>
        <v>In Ordnung</v>
      </c>
      <c r="G60" s="637"/>
      <c r="H60" s="637"/>
      <c r="L60" s="3"/>
      <c r="M60" s="3"/>
      <c r="N60" s="3"/>
      <c r="O60" s="3"/>
      <c r="P60" s="3"/>
      <c r="Q60" s="3"/>
    </row>
    <row r="61" spans="1:17" customFormat="1" ht="15.75" customHeight="1">
      <c r="A61" s="633" t="s">
        <v>248</v>
      </c>
      <c r="B61" s="633"/>
      <c r="C61" s="633"/>
      <c r="D61" s="633"/>
      <c r="F61" s="70"/>
      <c r="G61" s="70"/>
      <c r="H61" s="70"/>
      <c r="L61" s="3"/>
      <c r="M61" s="3"/>
      <c r="N61" s="3"/>
      <c r="O61" s="3"/>
      <c r="P61" s="3"/>
      <c r="Q61" s="3"/>
    </row>
    <row r="62" spans="1:17" customFormat="1" ht="15.75" customHeight="1">
      <c r="A62" s="629" t="s">
        <v>312</v>
      </c>
      <c r="B62" s="629"/>
      <c r="C62" s="629"/>
      <c r="D62" s="629"/>
      <c r="F62" s="630" t="s">
        <v>594</v>
      </c>
      <c r="G62" s="630"/>
      <c r="H62" s="630"/>
      <c r="L62" s="3"/>
      <c r="M62" s="3"/>
      <c r="N62" s="3"/>
      <c r="O62" s="3"/>
      <c r="P62" s="3"/>
      <c r="Q62" s="3"/>
    </row>
    <row r="63" spans="1:17" customFormat="1" ht="15.75" customHeight="1">
      <c r="A63" s="629" t="s">
        <v>313</v>
      </c>
      <c r="B63" s="629"/>
      <c r="C63" s="629"/>
      <c r="D63" s="629"/>
      <c r="F63" s="634" t="s">
        <v>96</v>
      </c>
      <c r="G63" s="634"/>
      <c r="H63" s="634"/>
      <c r="L63" s="3"/>
      <c r="M63" s="3"/>
      <c r="N63" s="3"/>
      <c r="O63" s="3"/>
      <c r="P63" s="3"/>
      <c r="Q63" s="3"/>
    </row>
    <row r="64" spans="1:17" ht="15.75" customHeight="1">
      <c r="C64" s="2"/>
      <c r="F64" s="140"/>
      <c r="G64" s="140"/>
      <c r="H64" s="70"/>
    </row>
    <row r="65" spans="1:17" customFormat="1" ht="15.75" customHeight="1">
      <c r="A65" s="633" t="s">
        <v>245</v>
      </c>
      <c r="B65" s="633"/>
      <c r="C65" s="633"/>
      <c r="D65" s="633"/>
      <c r="E65" s="3"/>
      <c r="F65" s="637" t="str">
        <f>IF((+$G$40)&gt;$D40,$F$66,($F$67))</f>
        <v>Zu niedrig!</v>
      </c>
      <c r="G65" s="637"/>
      <c r="H65" s="637"/>
      <c r="L65" s="3"/>
      <c r="M65" s="3"/>
      <c r="N65" s="3"/>
      <c r="O65" s="3"/>
      <c r="P65" s="3"/>
      <c r="Q65" s="3"/>
    </row>
    <row r="66" spans="1:17" customFormat="1" ht="15.75" customHeight="1">
      <c r="A66" s="629" t="s">
        <v>314</v>
      </c>
      <c r="B66" s="629"/>
      <c r="C66" s="629"/>
      <c r="D66" s="629"/>
      <c r="E66" s="3"/>
      <c r="F66" s="630" t="s">
        <v>331</v>
      </c>
      <c r="G66" s="630"/>
      <c r="H66" s="630"/>
      <c r="L66" s="3"/>
      <c r="M66" s="3"/>
      <c r="N66" s="3"/>
      <c r="O66" s="3"/>
      <c r="P66" s="3"/>
      <c r="Q66" s="3"/>
    </row>
    <row r="67" spans="1:17" ht="15.75" customHeight="1">
      <c r="A67" s="629" t="s">
        <v>317</v>
      </c>
      <c r="B67" s="629"/>
      <c r="C67" s="629"/>
      <c r="D67" s="629"/>
      <c r="F67" s="634" t="s">
        <v>96</v>
      </c>
      <c r="G67" s="634"/>
      <c r="H67" s="634"/>
    </row>
    <row r="68" spans="1:17" ht="15.75" customHeight="1">
      <c r="F68" s="70"/>
      <c r="G68" s="70"/>
      <c r="H68" s="70"/>
    </row>
    <row r="69" spans="1:17" ht="15.75" customHeight="1">
      <c r="A69" s="635" t="s">
        <v>329</v>
      </c>
      <c r="B69" s="635"/>
      <c r="C69" s="635"/>
      <c r="D69" s="635"/>
      <c r="E69" s="635"/>
      <c r="F69" s="637" t="str">
        <f>IF((+$D$41)&gt;35,$F$71,($F$72))</f>
        <v>In Ordnung</v>
      </c>
      <c r="G69" s="637"/>
      <c r="H69" s="637"/>
      <c r="J69" s="515"/>
    </row>
    <row r="70" spans="1:17" ht="15.75" customHeight="1">
      <c r="A70" s="633" t="s">
        <v>237</v>
      </c>
      <c r="B70" s="633"/>
      <c r="C70" s="633"/>
      <c r="D70" s="633"/>
      <c r="F70" s="70"/>
      <c r="G70" s="70"/>
      <c r="H70" s="70"/>
    </row>
    <row r="71" spans="1:17" ht="15.75" customHeight="1">
      <c r="A71" s="629" t="s">
        <v>318</v>
      </c>
      <c r="B71" s="629"/>
      <c r="C71" s="629"/>
      <c r="D71" s="629"/>
      <c r="F71" s="630" t="s">
        <v>594</v>
      </c>
      <c r="G71" s="630"/>
      <c r="H71" s="630"/>
      <c r="J71" s="516"/>
    </row>
    <row r="72" spans="1:17" ht="15.75" customHeight="1">
      <c r="A72" s="629" t="s">
        <v>320</v>
      </c>
      <c r="B72" s="629"/>
      <c r="C72" s="629"/>
      <c r="D72" s="629"/>
      <c r="F72" s="634" t="s">
        <v>96</v>
      </c>
      <c r="G72" s="634"/>
      <c r="H72" s="634"/>
    </row>
    <row r="73" spans="1:17" ht="15.75" customHeight="1">
      <c r="C73" s="2"/>
      <c r="F73" s="140"/>
      <c r="G73" s="140"/>
      <c r="H73" s="70"/>
    </row>
    <row r="74" spans="1:17" ht="15.75" customHeight="1">
      <c r="A74" s="635" t="s">
        <v>330</v>
      </c>
      <c r="B74" s="636"/>
      <c r="C74" s="636"/>
      <c r="D74" s="636"/>
      <c r="E74" s="636"/>
      <c r="F74" s="630" t="str">
        <f>IF((+$D$42)&lt;100.01,$F$77,($F$76))</f>
        <v>In Ordnung</v>
      </c>
      <c r="G74" s="630"/>
      <c r="H74" s="630"/>
    </row>
    <row r="75" spans="1:17" ht="15.75" customHeight="1">
      <c r="A75" s="633" t="s">
        <v>238</v>
      </c>
      <c r="B75" s="633"/>
      <c r="C75" s="633"/>
      <c r="D75" s="633"/>
      <c r="F75" s="70"/>
      <c r="G75" s="70"/>
      <c r="H75" s="70"/>
    </row>
    <row r="76" spans="1:17" ht="15.75" customHeight="1">
      <c r="A76" s="629" t="s">
        <v>335</v>
      </c>
      <c r="B76" s="629"/>
      <c r="C76" s="629"/>
      <c r="D76" s="629"/>
      <c r="F76" s="630" t="s">
        <v>594</v>
      </c>
      <c r="G76" s="630"/>
      <c r="H76" s="630"/>
    </row>
    <row r="77" spans="1:17" ht="15.75" customHeight="1">
      <c r="A77" s="629" t="s">
        <v>266</v>
      </c>
      <c r="B77" s="629"/>
      <c r="C77" s="629"/>
      <c r="D77" s="629"/>
      <c r="F77" s="634" t="s">
        <v>96</v>
      </c>
      <c r="G77" s="634"/>
      <c r="H77" s="634"/>
    </row>
    <row r="78" spans="1:17" ht="15.75" customHeight="1">
      <c r="F78" s="70"/>
      <c r="G78" s="70"/>
      <c r="H78" s="70"/>
    </row>
    <row r="79" spans="1:17" ht="15.75" customHeight="1">
      <c r="A79" s="635" t="s">
        <v>349</v>
      </c>
      <c r="B79" s="636"/>
      <c r="C79" s="636"/>
      <c r="D79" s="636"/>
      <c r="E79" s="636"/>
      <c r="F79" s="637" t="str">
        <f>IF((+$D$43)&lt;150,$F$82,($F$81))</f>
        <v>In Ordnung</v>
      </c>
      <c r="G79" s="637"/>
      <c r="H79" s="637"/>
    </row>
    <row r="80" spans="1:17" ht="15.75" customHeight="1">
      <c r="A80" s="633" t="s">
        <v>239</v>
      </c>
      <c r="B80" s="633"/>
      <c r="C80" s="633"/>
      <c r="D80" s="633"/>
      <c r="F80" s="70"/>
      <c r="G80" s="70"/>
      <c r="H80" s="70"/>
    </row>
    <row r="81" spans="1:8" ht="15.75" customHeight="1">
      <c r="A81" s="629" t="s">
        <v>255</v>
      </c>
      <c r="B81" s="629"/>
      <c r="C81" s="629"/>
      <c r="D81" s="629"/>
      <c r="F81" s="634" t="s">
        <v>96</v>
      </c>
      <c r="G81" s="634"/>
      <c r="H81" s="634"/>
    </row>
    <row r="82" spans="1:8" ht="15.75" customHeight="1">
      <c r="A82" s="629" t="s">
        <v>264</v>
      </c>
      <c r="B82" s="629"/>
      <c r="C82" s="629"/>
      <c r="D82" s="629"/>
      <c r="F82" s="630" t="s">
        <v>595</v>
      </c>
      <c r="G82" s="630"/>
      <c r="H82" s="630"/>
    </row>
    <row r="83" spans="1:8" ht="15.75" customHeight="1">
      <c r="A83" s="64"/>
      <c r="B83" s="64"/>
      <c r="C83" s="64"/>
      <c r="D83" s="64"/>
      <c r="F83" s="70"/>
      <c r="G83" s="70"/>
      <c r="H83" s="70"/>
    </row>
    <row r="84" spans="1:8" ht="15.75" customHeight="1">
      <c r="A84" s="636" t="s">
        <v>348</v>
      </c>
      <c r="B84" s="636"/>
      <c r="C84" s="636"/>
      <c r="D84" s="636"/>
      <c r="E84" s="636"/>
      <c r="F84" s="637" t="str">
        <f>IF((+$D$44)&lt;150,$F$87,($F$86))</f>
        <v>In Ordnung</v>
      </c>
      <c r="G84" s="637"/>
      <c r="H84" s="637"/>
    </row>
    <row r="85" spans="1:8" ht="15.75" customHeight="1">
      <c r="A85" s="633" t="s">
        <v>249</v>
      </c>
      <c r="B85" s="633"/>
      <c r="C85" s="633"/>
      <c r="D85" s="633"/>
      <c r="F85" s="70"/>
      <c r="G85" s="70"/>
      <c r="H85" s="70"/>
    </row>
    <row r="86" spans="1:8" ht="15.75" customHeight="1">
      <c r="A86" s="629" t="s">
        <v>255</v>
      </c>
      <c r="B86" s="629"/>
      <c r="C86" s="629"/>
      <c r="D86" s="629"/>
      <c r="F86" s="634" t="s">
        <v>96</v>
      </c>
      <c r="G86" s="634"/>
      <c r="H86" s="634"/>
    </row>
    <row r="87" spans="1:8" ht="15.75" customHeight="1">
      <c r="A87" s="629" t="s">
        <v>264</v>
      </c>
      <c r="B87" s="629"/>
      <c r="C87" s="629"/>
      <c r="D87" s="629"/>
      <c r="F87" s="630" t="s">
        <v>595</v>
      </c>
      <c r="G87" s="630"/>
      <c r="H87" s="630"/>
    </row>
    <row r="88" spans="1:8" ht="15.75" customHeight="1">
      <c r="A88" s="64"/>
      <c r="B88" s="64"/>
      <c r="C88" s="64"/>
      <c r="D88" s="64"/>
      <c r="F88" s="70"/>
      <c r="G88" s="70"/>
      <c r="H88" s="70"/>
    </row>
    <row r="89" spans="1:8" ht="15.75" customHeight="1">
      <c r="A89" s="635" t="s">
        <v>357</v>
      </c>
      <c r="B89" s="636"/>
      <c r="C89" s="636"/>
      <c r="D89" s="636"/>
      <c r="E89" s="636"/>
      <c r="F89" s="637" t="str">
        <f>IF((+$D$45)&lt;100,$F$92,($F$91))</f>
        <v>Verbreitern auf 100!</v>
      </c>
      <c r="G89" s="637"/>
      <c r="H89" s="637"/>
    </row>
    <row r="90" spans="1:8" ht="15.75" customHeight="1">
      <c r="A90" s="633" t="s">
        <v>244</v>
      </c>
      <c r="B90" s="633"/>
      <c r="C90" s="633"/>
      <c r="D90" s="633"/>
      <c r="F90" s="70"/>
      <c r="G90" s="70"/>
      <c r="H90" s="70"/>
    </row>
    <row r="91" spans="1:8" ht="15.75" customHeight="1">
      <c r="A91" s="629" t="s">
        <v>257</v>
      </c>
      <c r="B91" s="629"/>
      <c r="C91" s="629"/>
      <c r="D91" s="629"/>
      <c r="F91" s="634" t="s">
        <v>96</v>
      </c>
      <c r="G91" s="634"/>
      <c r="H91" s="634"/>
    </row>
    <row r="92" spans="1:8" ht="15.75" customHeight="1">
      <c r="A92" s="629" t="s">
        <v>266</v>
      </c>
      <c r="B92" s="629"/>
      <c r="C92" s="629"/>
      <c r="D92" s="629"/>
      <c r="F92" s="630" t="s">
        <v>333</v>
      </c>
      <c r="G92" s="630"/>
      <c r="H92" s="630"/>
    </row>
    <row r="93" spans="1:8" ht="15.75" customHeight="1">
      <c r="A93" s="64"/>
      <c r="B93" s="64"/>
      <c r="C93" s="64"/>
      <c r="D93" s="64"/>
      <c r="F93" s="70"/>
      <c r="G93" s="70"/>
      <c r="H93" s="70"/>
    </row>
    <row r="94" spans="1:8" ht="15.75" customHeight="1">
      <c r="A94" s="635" t="s">
        <v>358</v>
      </c>
      <c r="B94" s="636"/>
      <c r="C94" s="636"/>
      <c r="D94" s="636"/>
      <c r="E94" s="636"/>
      <c r="F94" s="637" t="str">
        <f>IF((+$D$46)&lt;100,$F$97,($F$96))</f>
        <v>In Ordnung</v>
      </c>
      <c r="G94" s="637"/>
      <c r="H94" s="637"/>
    </row>
    <row r="95" spans="1:8" ht="15.75" customHeight="1">
      <c r="A95" s="633" t="s">
        <v>250</v>
      </c>
      <c r="B95" s="633"/>
      <c r="C95" s="633"/>
      <c r="D95" s="633"/>
      <c r="F95" s="70"/>
      <c r="G95" s="70"/>
      <c r="H95" s="70"/>
    </row>
    <row r="96" spans="1:8" ht="15.75" customHeight="1">
      <c r="A96" s="629" t="s">
        <v>257</v>
      </c>
      <c r="B96" s="629"/>
      <c r="C96" s="629"/>
      <c r="D96" s="629"/>
      <c r="F96" s="634" t="s">
        <v>96</v>
      </c>
      <c r="G96" s="634"/>
      <c r="H96" s="634"/>
    </row>
    <row r="97" spans="1:13" ht="15.75" customHeight="1">
      <c r="A97" s="629" t="s">
        <v>266</v>
      </c>
      <c r="B97" s="629"/>
      <c r="C97" s="629"/>
      <c r="D97" s="629"/>
      <c r="F97" s="630" t="s">
        <v>333</v>
      </c>
      <c r="G97" s="630"/>
      <c r="H97" s="630"/>
    </row>
    <row r="98" spans="1:13" ht="15.75" customHeight="1">
      <c r="F98" s="70"/>
      <c r="G98" s="70"/>
      <c r="H98" s="70"/>
    </row>
    <row r="99" spans="1:13" ht="15.75" customHeight="1">
      <c r="A99" s="635" t="s">
        <v>359</v>
      </c>
      <c r="B99" s="636"/>
      <c r="C99" s="636"/>
      <c r="D99" s="636"/>
      <c r="E99" s="636"/>
      <c r="F99" s="637" t="str">
        <f>IF((+$D$47)&lt;200,$F$102,($F$101))</f>
        <v>In Ordnung</v>
      </c>
      <c r="G99" s="637"/>
      <c r="H99" s="637"/>
    </row>
    <row r="100" spans="1:13" ht="15.75" customHeight="1">
      <c r="A100" s="633" t="s">
        <v>244</v>
      </c>
      <c r="B100" s="633"/>
      <c r="C100" s="633"/>
      <c r="D100" s="633"/>
      <c r="F100" s="70"/>
      <c r="G100" s="70"/>
      <c r="H100" s="70"/>
    </row>
    <row r="101" spans="1:13" ht="15.75" customHeight="1">
      <c r="A101" s="629" t="s">
        <v>256</v>
      </c>
      <c r="B101" s="629"/>
      <c r="C101" s="629"/>
      <c r="D101" s="629"/>
      <c r="F101" s="634" t="s">
        <v>96</v>
      </c>
      <c r="G101" s="634"/>
      <c r="H101" s="634"/>
    </row>
    <row r="102" spans="1:13" ht="15.75" customHeight="1">
      <c r="A102" s="629" t="s">
        <v>265</v>
      </c>
      <c r="B102" s="629"/>
      <c r="C102" s="629"/>
      <c r="D102" s="629"/>
      <c r="F102" s="630" t="s">
        <v>596</v>
      </c>
      <c r="G102" s="630"/>
      <c r="H102" s="630"/>
    </row>
    <row r="103" spans="1:13" ht="15.75" customHeight="1">
      <c r="F103" s="70"/>
      <c r="G103" s="70"/>
      <c r="H103" s="70"/>
    </row>
    <row r="104" spans="1:13" ht="15.75" customHeight="1">
      <c r="A104" s="635" t="s">
        <v>336</v>
      </c>
      <c r="B104" s="636"/>
      <c r="C104" s="636"/>
      <c r="D104" s="636"/>
      <c r="E104" s="636"/>
      <c r="F104" s="637" t="str">
        <f>IF((+$D$50)&lt;40,$F$106,($F$107))</f>
        <v>In Ordnung</v>
      </c>
      <c r="G104" s="637"/>
      <c r="H104" s="637"/>
    </row>
    <row r="105" spans="1:13" ht="15.75" customHeight="1">
      <c r="A105" s="633" t="s">
        <v>250</v>
      </c>
      <c r="B105" s="633"/>
      <c r="C105" s="633"/>
      <c r="D105" s="633"/>
      <c r="F105" s="70"/>
      <c r="G105" s="70"/>
      <c r="H105" s="70"/>
    </row>
    <row r="106" spans="1:13" ht="15.75" customHeight="1">
      <c r="A106" s="629" t="s">
        <v>344</v>
      </c>
      <c r="B106" s="629"/>
      <c r="C106" s="629"/>
      <c r="D106" s="629"/>
      <c r="F106" s="634" t="s">
        <v>96</v>
      </c>
      <c r="G106" s="634"/>
      <c r="H106" s="634"/>
    </row>
    <row r="107" spans="1:13" ht="15.75" customHeight="1">
      <c r="A107" s="629" t="s">
        <v>345</v>
      </c>
      <c r="B107" s="629"/>
      <c r="C107" s="629"/>
      <c r="D107" s="629"/>
      <c r="F107" s="630" t="s">
        <v>496</v>
      </c>
      <c r="G107" s="630"/>
      <c r="H107" s="630"/>
    </row>
    <row r="110" spans="1:13">
      <c r="A110"/>
      <c r="B110"/>
      <c r="C110"/>
      <c r="D110"/>
      <c r="E110"/>
      <c r="F110"/>
      <c r="G110"/>
      <c r="H110"/>
      <c r="J110"/>
      <c r="K110"/>
      <c r="L110"/>
      <c r="M110"/>
    </row>
    <row r="111" spans="1:13" customFormat="1"/>
    <row r="112" spans="1:13" customFormat="1"/>
    <row r="113" spans="1:13" customFormat="1"/>
    <row r="114" spans="1:13" customFormat="1">
      <c r="A114" s="3"/>
      <c r="B114" s="3"/>
      <c r="C114" s="3"/>
      <c r="D114" s="3"/>
      <c r="E114" s="3"/>
      <c r="F114" s="3"/>
      <c r="G114" s="3"/>
      <c r="H114" s="3"/>
    </row>
    <row r="115" spans="1:13">
      <c r="F115"/>
      <c r="G115"/>
      <c r="H115"/>
      <c r="J115"/>
      <c r="K115"/>
      <c r="L115"/>
      <c r="M115"/>
    </row>
    <row r="116" spans="1:13">
      <c r="J116"/>
      <c r="K116"/>
      <c r="L116"/>
      <c r="M116"/>
    </row>
    <row r="117" spans="1:13">
      <c r="J117"/>
      <c r="K117"/>
      <c r="L117"/>
      <c r="M117"/>
    </row>
    <row r="118" spans="1:13">
      <c r="J118"/>
      <c r="K118"/>
      <c r="L118"/>
      <c r="M118"/>
    </row>
  </sheetData>
  <sheetProtection password="F263" sheet="1" objects="1" scenarios="1" selectLockedCells="1"/>
  <customSheetViews>
    <customSheetView guid="{31116DB4-1D35-4CCD-8F70-BBBAC3126855}" showGridLines="0" fitToPage="1" topLeftCell="A7">
      <selection activeCell="M37" sqref="M37"/>
      <pageMargins left="0.43307086614173229" right="0.11811023622047245" top="0.11811023622047245" bottom="0.19685039370078741" header="0.23622047244094491" footer="0"/>
      <pageSetup paperSize="9" orientation="portrait" horizontalDpi="300" verticalDpi="300" r:id="rId1"/>
      <headerFooter alignWithMargins="0"/>
    </customSheetView>
  </customSheetViews>
  <mergeCells count="93">
    <mergeCell ref="A1:E2"/>
    <mergeCell ref="F1:H2"/>
    <mergeCell ref="B3:G3"/>
    <mergeCell ref="B4:G4"/>
    <mergeCell ref="B31:H31"/>
    <mergeCell ref="B32:H32"/>
    <mergeCell ref="F39:H39"/>
    <mergeCell ref="E40:F40"/>
    <mergeCell ref="F41:H41"/>
    <mergeCell ref="F42:H42"/>
    <mergeCell ref="F43:H43"/>
    <mergeCell ref="F44:H44"/>
    <mergeCell ref="F45:H45"/>
    <mergeCell ref="F46:H46"/>
    <mergeCell ref="F47:H47"/>
    <mergeCell ref="C49:D49"/>
    <mergeCell ref="F50:G50"/>
    <mergeCell ref="B50:C50"/>
    <mergeCell ref="F49:G49"/>
    <mergeCell ref="A52:H52"/>
    <mergeCell ref="A57:G57"/>
    <mergeCell ref="A58:G58"/>
    <mergeCell ref="A60:E60"/>
    <mergeCell ref="F60:H60"/>
    <mergeCell ref="A61:D61"/>
    <mergeCell ref="A62:D62"/>
    <mergeCell ref="F62:H62"/>
    <mergeCell ref="A63:D63"/>
    <mergeCell ref="F63:H63"/>
    <mergeCell ref="A65:D65"/>
    <mergeCell ref="F65:H65"/>
    <mergeCell ref="A66:D66"/>
    <mergeCell ref="F66:H66"/>
    <mergeCell ref="A67:D67"/>
    <mergeCell ref="F67:H67"/>
    <mergeCell ref="A69:E69"/>
    <mergeCell ref="F69:H69"/>
    <mergeCell ref="A70:D70"/>
    <mergeCell ref="A71:D71"/>
    <mergeCell ref="F71:H71"/>
    <mergeCell ref="A72:D72"/>
    <mergeCell ref="F72:H72"/>
    <mergeCell ref="A74:E74"/>
    <mergeCell ref="F74:H74"/>
    <mergeCell ref="A86:D86"/>
    <mergeCell ref="A75:D75"/>
    <mergeCell ref="A76:D76"/>
    <mergeCell ref="F76:H76"/>
    <mergeCell ref="A77:D77"/>
    <mergeCell ref="F77:H77"/>
    <mergeCell ref="A79:E79"/>
    <mergeCell ref="F79:H79"/>
    <mergeCell ref="A80:D80"/>
    <mergeCell ref="A91:D91"/>
    <mergeCell ref="F91:H91"/>
    <mergeCell ref="A90:D90"/>
    <mergeCell ref="A81:D81"/>
    <mergeCell ref="F81:H81"/>
    <mergeCell ref="A82:D82"/>
    <mergeCell ref="F82:H82"/>
    <mergeCell ref="A84:E84"/>
    <mergeCell ref="F84:H84"/>
    <mergeCell ref="A85:D85"/>
    <mergeCell ref="F86:H86"/>
    <mergeCell ref="A87:D87"/>
    <mergeCell ref="F87:H87"/>
    <mergeCell ref="A89:E89"/>
    <mergeCell ref="F89:H89"/>
    <mergeCell ref="A104:E104"/>
    <mergeCell ref="F104:H104"/>
    <mergeCell ref="A95:D95"/>
    <mergeCell ref="A96:D96"/>
    <mergeCell ref="F96:H96"/>
    <mergeCell ref="A97:D97"/>
    <mergeCell ref="A99:E99"/>
    <mergeCell ref="F102:H102"/>
    <mergeCell ref="F99:H99"/>
    <mergeCell ref="M46:T47"/>
    <mergeCell ref="A107:D107"/>
    <mergeCell ref="F107:H107"/>
    <mergeCell ref="F36:H36"/>
    <mergeCell ref="A105:D105"/>
    <mergeCell ref="A100:D100"/>
    <mergeCell ref="A101:D101"/>
    <mergeCell ref="F101:H101"/>
    <mergeCell ref="A102:D102"/>
    <mergeCell ref="F97:H97"/>
    <mergeCell ref="A106:D106"/>
    <mergeCell ref="F106:H106"/>
    <mergeCell ref="A92:D92"/>
    <mergeCell ref="F92:H92"/>
    <mergeCell ref="A94:E94"/>
    <mergeCell ref="F94:H94"/>
  </mergeCells>
  <phoneticPr fontId="0" type="noConversion"/>
  <conditionalFormatting sqref="H50">
    <cfRule type="cellIs" dxfId="229" priority="16" stopIfTrue="1" operator="equal">
      <formula>"Zu steil!"</formula>
    </cfRule>
    <cfRule type="cellIs" dxfId="228" priority="17" stopIfTrue="1" operator="equal">
      <formula>"In Ordnung"</formula>
    </cfRule>
  </conditionalFormatting>
  <conditionalFormatting sqref="F41:H42 F39:H39">
    <cfRule type="cellIs" dxfId="227" priority="14" stopIfTrue="1" operator="equal">
      <formula>"Zu hoch!"</formula>
    </cfRule>
    <cfRule type="cellIs" dxfId="226" priority="15" stopIfTrue="1" operator="equal">
      <formula>"In Ordnung"</formula>
    </cfRule>
  </conditionalFormatting>
  <conditionalFormatting sqref="F42:H44">
    <cfRule type="cellIs" dxfId="225" priority="12" stopIfTrue="1" operator="equal">
      <formula>"In Ordnung"</formula>
    </cfRule>
    <cfRule type="cellIs" dxfId="224" priority="13" stopIfTrue="1" operator="equal">
      <formula>"Verbreitern auf 150 cm!"</formula>
    </cfRule>
  </conditionalFormatting>
  <conditionalFormatting sqref="F45:H46 F42:H42">
    <cfRule type="cellIs" dxfId="223" priority="10" stopIfTrue="1" operator="equal">
      <formula>"In Ordnung"</formula>
    </cfRule>
    <cfRule type="cellIs" dxfId="222" priority="11" stopIfTrue="1" operator="equal">
      <formula>"Verbreitern auf 100!"</formula>
    </cfRule>
  </conditionalFormatting>
  <conditionalFormatting sqref="H40">
    <cfRule type="cellIs" dxfId="221" priority="1" stopIfTrue="1" operator="equal">
      <formula>"Zu niedrig!"</formula>
    </cfRule>
    <cfRule type="cellIs" dxfId="220" priority="7" stopIfTrue="1" operator="equal">
      <formula>"In Ordnung"</formula>
    </cfRule>
  </conditionalFormatting>
  <conditionalFormatting sqref="H50">
    <cfRule type="cellIs" dxfId="219" priority="4" stopIfTrue="1" operator="equal">
      <formula>"Zu steil!"</formula>
    </cfRule>
    <cfRule type="cellIs" dxfId="218" priority="5" stopIfTrue="1" operator="equal">
      <formula>"In Ordnung"</formula>
    </cfRule>
  </conditionalFormatting>
  <conditionalFormatting sqref="F39:H39">
    <cfRule type="cellIs" dxfId="217" priority="2" stopIfTrue="1" operator="equal">
      <formula>"Zu hoch!"</formula>
    </cfRule>
    <cfRule type="cellIs" dxfId="216" priority="3" stopIfTrue="1" operator="equal">
      <formula>"In Ordnung"</formula>
    </cfRule>
  </conditionalFormatting>
  <conditionalFormatting sqref="F47:H47">
    <cfRule type="cellIs" dxfId="215" priority="8" stopIfTrue="1" operator="equal">
      <formula>"In Ordnung"</formula>
    </cfRule>
    <cfRule type="cellIs" dxfId="214" priority="9" stopIfTrue="1" operator="equal">
      <formula>"Verbreitern auf 200 cm!"</formula>
    </cfRule>
  </conditionalFormatting>
  <pageMargins left="0.68" right="0.11811023622047245" top="0.11" bottom="0.19685039370078741" header="0.23622047244094491" footer="0"/>
  <pageSetup paperSize="9" scale="96"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4" tint="0.39997558519241921"/>
    <pageSetUpPr fitToPage="1"/>
  </sheetPr>
  <dimension ref="A1:Q100"/>
  <sheetViews>
    <sheetView showGridLines="0" zoomScaleNormal="100" workbookViewId="0">
      <selection activeCell="D41" sqref="D41"/>
    </sheetView>
  </sheetViews>
  <sheetFormatPr baseColWidth="10" defaultRowHeight="12.75"/>
  <cols>
    <col min="1" max="1" width="5.85546875" style="3" customWidth="1"/>
    <col min="2" max="2" width="38.85546875" style="3" customWidth="1"/>
    <col min="3" max="3" width="5.85546875" style="3" customWidth="1"/>
    <col min="4" max="4" width="7.5703125" style="3" customWidth="1"/>
    <col min="5" max="5" width="5.85546875" style="3" customWidth="1"/>
    <col min="6" max="6" width="6.5703125" style="3" customWidth="1"/>
    <col min="7" max="7" width="5.42578125" style="3" customWidth="1"/>
    <col min="8" max="8" width="18.28515625" style="3" customWidth="1"/>
    <col min="9" max="9" width="5.7109375" style="3" customWidth="1"/>
    <col min="10" max="11" width="11.42578125" style="3"/>
    <col min="12" max="12" width="12" style="3" customWidth="1"/>
    <col min="13" max="16384" width="11.42578125" style="3"/>
  </cols>
  <sheetData>
    <row r="1" spans="1:17" ht="33" customHeight="1">
      <c r="A1" s="575" t="s">
        <v>739</v>
      </c>
      <c r="B1" s="670"/>
      <c r="C1" s="575"/>
      <c r="D1" s="575"/>
      <c r="E1" s="575"/>
      <c r="F1" s="575"/>
      <c r="G1" s="575"/>
      <c r="H1" s="575"/>
      <c r="I1" s="5"/>
      <c r="J1"/>
      <c r="K1"/>
    </row>
    <row r="2" spans="1:17" ht="21" customHeight="1">
      <c r="A2" s="577"/>
      <c r="B2" s="577"/>
      <c r="C2" s="577"/>
      <c r="D2" s="577"/>
      <c r="E2" s="577"/>
      <c r="F2" s="577"/>
      <c r="G2" s="577"/>
      <c r="H2" s="577"/>
      <c r="I2" s="5"/>
    </row>
    <row r="3" spans="1:17" ht="24.95" customHeight="1">
      <c r="A3" s="107" t="s">
        <v>211</v>
      </c>
      <c r="B3" s="650"/>
      <c r="C3" s="650"/>
      <c r="D3" s="650"/>
      <c r="E3" s="650"/>
      <c r="F3" s="650"/>
      <c r="G3" s="651"/>
      <c r="H3" s="154">
        <f ca="1">TODAY()</f>
        <v>43763</v>
      </c>
      <c r="I3"/>
      <c r="J3"/>
      <c r="K3"/>
      <c r="L3"/>
      <c r="M3"/>
    </row>
    <row r="4" spans="1:17" ht="24.95" customHeight="1">
      <c r="A4" s="108" t="s">
        <v>25</v>
      </c>
      <c r="B4" s="652"/>
      <c r="C4" s="652"/>
      <c r="D4" s="652"/>
      <c r="E4" s="652"/>
      <c r="F4" s="652"/>
      <c r="G4" s="653"/>
      <c r="H4" s="155"/>
      <c r="I4"/>
      <c r="J4"/>
      <c r="K4"/>
      <c r="L4"/>
      <c r="M4"/>
    </row>
    <row r="5" spans="1:17" ht="15">
      <c r="A5" s="34"/>
      <c r="B5" s="386"/>
      <c r="C5" s="35"/>
      <c r="D5" s="35"/>
      <c r="E5" s="35"/>
      <c r="F5" s="35"/>
      <c r="G5" s="35"/>
      <c r="H5" s="36"/>
      <c r="I5"/>
      <c r="J5"/>
      <c r="K5"/>
      <c r="L5"/>
      <c r="M5"/>
      <c r="N5"/>
      <c r="O5"/>
      <c r="P5"/>
      <c r="Q5"/>
    </row>
    <row r="6" spans="1:17" ht="15">
      <c r="A6" s="17"/>
      <c r="B6" s="386"/>
      <c r="C6" s="6"/>
      <c r="D6" s="6"/>
      <c r="E6" s="6"/>
      <c r="F6" s="6"/>
      <c r="G6" s="6"/>
      <c r="H6" s="18"/>
      <c r="J6"/>
      <c r="K6"/>
      <c r="L6"/>
      <c r="M6"/>
      <c r="N6"/>
      <c r="O6"/>
      <c r="P6"/>
      <c r="Q6"/>
    </row>
    <row r="7" spans="1:17">
      <c r="A7" s="17"/>
      <c r="B7" s="6"/>
      <c r="C7" s="6"/>
      <c r="D7" s="6"/>
      <c r="E7" s="6"/>
      <c r="F7" s="6"/>
      <c r="G7" s="6"/>
      <c r="H7" s="18"/>
      <c r="J7"/>
      <c r="K7"/>
      <c r="L7"/>
      <c r="M7"/>
      <c r="N7"/>
      <c r="O7"/>
      <c r="P7"/>
      <c r="Q7"/>
    </row>
    <row r="8" spans="1:17" ht="15">
      <c r="A8" s="17"/>
      <c r="B8" s="387"/>
      <c r="C8" s="6"/>
      <c r="D8" s="6"/>
      <c r="E8" s="6"/>
      <c r="F8" s="6"/>
      <c r="G8" s="6"/>
      <c r="H8" s="18"/>
    </row>
    <row r="9" spans="1:17" ht="15">
      <c r="A9" s="17"/>
      <c r="B9" s="387"/>
      <c r="C9" s="6"/>
      <c r="D9" s="6"/>
      <c r="E9" s="6"/>
      <c r="F9" s="6"/>
      <c r="G9" s="6"/>
      <c r="H9" s="18"/>
    </row>
    <row r="10" spans="1:17" ht="15">
      <c r="A10" s="17"/>
      <c r="B10" s="385"/>
      <c r="C10" s="6"/>
      <c r="D10" s="6"/>
      <c r="E10" s="6"/>
      <c r="F10" s="6"/>
      <c r="G10" s="6"/>
      <c r="H10" s="18"/>
      <c r="L10"/>
    </row>
    <row r="11" spans="1:17" ht="15">
      <c r="A11" s="17"/>
      <c r="B11" s="386"/>
      <c r="C11" s="6"/>
      <c r="D11" s="6"/>
      <c r="E11" s="6"/>
      <c r="F11" s="6"/>
      <c r="G11" s="6"/>
      <c r="H11" s="18"/>
    </row>
    <row r="12" spans="1:17" ht="15">
      <c r="A12" s="17"/>
      <c r="B12" s="199"/>
      <c r="C12" s="6"/>
      <c r="D12" s="6"/>
      <c r="E12" s="6"/>
      <c r="F12" s="6"/>
      <c r="G12" s="6"/>
      <c r="H12" s="18"/>
      <c r="J12"/>
      <c r="K12"/>
      <c r="L12"/>
    </row>
    <row r="13" spans="1:17">
      <c r="A13" s="17"/>
      <c r="B13" s="6"/>
      <c r="C13" s="6"/>
      <c r="D13" s="6"/>
      <c r="E13" s="6"/>
      <c r="F13" s="6"/>
      <c r="G13" s="6"/>
      <c r="H13" s="18"/>
      <c r="J13"/>
      <c r="K13"/>
      <c r="L13"/>
    </row>
    <row r="14" spans="1:17">
      <c r="A14" s="17"/>
      <c r="B14" s="6"/>
      <c r="C14" s="6"/>
      <c r="D14" s="6"/>
      <c r="E14" s="6"/>
      <c r="F14" s="6"/>
      <c r="G14" s="6"/>
      <c r="H14" s="18"/>
      <c r="J14" s="1"/>
      <c r="K14" s="1"/>
      <c r="L14"/>
    </row>
    <row r="15" spans="1:17" ht="15.75">
      <c r="A15" s="17"/>
      <c r="B15" s="260"/>
      <c r="C15" s="6"/>
      <c r="D15" s="6"/>
      <c r="E15" s="6"/>
      <c r="F15" s="6"/>
      <c r="G15" s="6"/>
      <c r="H15" s="18"/>
    </row>
    <row r="16" spans="1:17" ht="15.75">
      <c r="A16" s="17"/>
      <c r="B16" s="260"/>
      <c r="C16" s="6"/>
      <c r="D16" s="6"/>
      <c r="E16" s="6"/>
      <c r="F16" s="6"/>
      <c r="G16" s="6"/>
      <c r="H16" s="18"/>
    </row>
    <row r="17" spans="1:8" ht="15.75">
      <c r="A17" s="17"/>
      <c r="B17" s="260"/>
      <c r="C17" s="6"/>
      <c r="D17" s="6"/>
      <c r="E17" s="6"/>
      <c r="F17" s="6"/>
      <c r="G17" s="6"/>
      <c r="H17" s="18"/>
    </row>
    <row r="18" spans="1:8" ht="15.75">
      <c r="A18" s="17"/>
      <c r="B18" s="260"/>
      <c r="C18" s="6"/>
      <c r="D18" s="6"/>
      <c r="E18" s="6"/>
      <c r="F18" s="6"/>
      <c r="G18" s="6"/>
      <c r="H18" s="18"/>
    </row>
    <row r="19" spans="1:8" ht="15">
      <c r="A19" s="17"/>
      <c r="B19" s="199"/>
      <c r="C19" s="6"/>
      <c r="D19" s="6"/>
      <c r="E19" s="6"/>
      <c r="F19" s="6"/>
      <c r="G19" s="6"/>
      <c r="H19" s="18"/>
    </row>
    <row r="20" spans="1:8" ht="15.75">
      <c r="A20" s="17"/>
      <c r="B20" s="384"/>
      <c r="C20" s="6"/>
      <c r="D20" s="6"/>
      <c r="E20" s="6"/>
      <c r="F20" s="6"/>
      <c r="G20" s="6"/>
      <c r="H20" s="18"/>
    </row>
    <row r="21" spans="1:8" ht="15">
      <c r="A21" s="17"/>
      <c r="B21" s="199"/>
      <c r="C21" s="6"/>
      <c r="D21" s="6"/>
      <c r="E21" s="6"/>
      <c r="F21" s="6"/>
      <c r="G21" s="6"/>
      <c r="H21" s="18"/>
    </row>
    <row r="22" spans="1:8" ht="15">
      <c r="A22" s="17"/>
      <c r="B22" s="199"/>
      <c r="C22" s="6"/>
      <c r="D22" s="6"/>
      <c r="E22" s="6"/>
      <c r="F22" s="6"/>
      <c r="G22" s="6"/>
      <c r="H22" s="18"/>
    </row>
    <row r="23" spans="1:8">
      <c r="A23" s="17"/>
      <c r="B23" s="62" t="s">
        <v>484</v>
      </c>
      <c r="C23" s="6"/>
      <c r="D23" s="6"/>
      <c r="E23" s="6"/>
      <c r="F23" s="6"/>
      <c r="G23" s="6"/>
      <c r="H23" s="18"/>
    </row>
    <row r="24" spans="1:8">
      <c r="A24" s="17"/>
      <c r="B24" s="6"/>
      <c r="C24" s="6"/>
      <c r="D24" s="6"/>
      <c r="E24" s="6"/>
      <c r="F24" s="6"/>
      <c r="G24" s="6"/>
      <c r="H24" s="18"/>
    </row>
    <row r="25" spans="1:8">
      <c r="A25" s="17"/>
      <c r="B25" s="6"/>
      <c r="C25" s="6"/>
      <c r="D25" s="6"/>
      <c r="E25" s="6"/>
      <c r="F25" s="6"/>
      <c r="G25" s="6"/>
      <c r="H25" s="18"/>
    </row>
    <row r="26" spans="1:8">
      <c r="A26" s="17"/>
      <c r="B26" s="71"/>
      <c r="C26" s="6"/>
      <c r="D26" s="6"/>
      <c r="E26" s="6"/>
      <c r="F26" s="6"/>
      <c r="G26" s="6"/>
      <c r="H26" s="18"/>
    </row>
    <row r="27" spans="1:8">
      <c r="A27" s="17"/>
      <c r="B27" s="6"/>
      <c r="C27" s="6"/>
      <c r="D27" s="6"/>
      <c r="E27" s="6"/>
      <c r="F27" s="6"/>
      <c r="G27" s="6"/>
      <c r="H27" s="18"/>
    </row>
    <row r="28" spans="1:8" ht="12" customHeight="1">
      <c r="A28" s="17"/>
      <c r="B28" s="6"/>
      <c r="C28" s="6"/>
      <c r="D28" s="6"/>
      <c r="E28" s="6"/>
      <c r="F28" s="6"/>
      <c r="G28" s="6"/>
      <c r="H28" s="18"/>
    </row>
    <row r="29" spans="1:8">
      <c r="A29" s="17"/>
      <c r="B29" s="6"/>
      <c r="C29" s="6"/>
      <c r="D29" s="6"/>
      <c r="E29" s="6"/>
      <c r="F29" s="6"/>
      <c r="G29" s="6"/>
      <c r="H29" s="18"/>
    </row>
    <row r="30" spans="1:8">
      <c r="A30" s="17"/>
      <c r="B30" s="6"/>
      <c r="C30" s="6"/>
      <c r="D30" s="6"/>
      <c r="E30" s="6"/>
      <c r="F30" s="6"/>
      <c r="G30" s="6"/>
      <c r="H30" s="18"/>
    </row>
    <row r="31" spans="1:8" ht="12" customHeight="1">
      <c r="A31" s="17"/>
      <c r="B31" s="654"/>
      <c r="C31" s="654"/>
      <c r="D31" s="654"/>
      <c r="E31" s="654"/>
      <c r="F31" s="654"/>
      <c r="G31" s="654"/>
      <c r="H31" s="655"/>
    </row>
    <row r="32" spans="1:8" ht="20.100000000000001" customHeight="1">
      <c r="A32" s="41"/>
      <c r="B32" s="54"/>
      <c r="C32" s="54"/>
      <c r="D32" s="54"/>
      <c r="E32" s="54"/>
      <c r="F32" s="54"/>
      <c r="G32" s="54"/>
      <c r="H32" s="57"/>
    </row>
    <row r="33" spans="1:16" ht="7.5" customHeight="1">
      <c r="A33" s="59"/>
      <c r="B33" s="58"/>
      <c r="C33" s="58"/>
      <c r="D33" s="58"/>
      <c r="E33" s="58"/>
      <c r="F33" s="58"/>
      <c r="G33" s="58"/>
      <c r="H33" s="58"/>
    </row>
    <row r="34" spans="1:16" ht="18" customHeight="1">
      <c r="A34" s="28" t="s">
        <v>214</v>
      </c>
      <c r="D34" s="437" t="s">
        <v>218</v>
      </c>
      <c r="E34" s="54"/>
      <c r="F34" s="620" t="s">
        <v>360</v>
      </c>
      <c r="G34" s="621"/>
      <c r="H34" s="621"/>
    </row>
    <row r="35" spans="1:16" ht="18" customHeight="1">
      <c r="A35" s="88">
        <v>1</v>
      </c>
      <c r="B35" s="61" t="s">
        <v>334</v>
      </c>
      <c r="C35" s="408" t="s">
        <v>105</v>
      </c>
      <c r="D35" s="434">
        <v>400</v>
      </c>
      <c r="E35"/>
      <c r="J35" s="37"/>
      <c r="K35" s="37"/>
    </row>
    <row r="36" spans="1:16" ht="18" customHeight="1">
      <c r="A36" s="88">
        <v>2</v>
      </c>
      <c r="B36" s="61" t="s">
        <v>350</v>
      </c>
      <c r="C36" s="408" t="s">
        <v>140</v>
      </c>
      <c r="D36" s="434">
        <v>150</v>
      </c>
      <c r="E36"/>
      <c r="F36" s="661" t="str">
        <f>+F55</f>
        <v>In Ordnung</v>
      </c>
      <c r="G36" s="662"/>
      <c r="H36" s="663"/>
    </row>
    <row r="37" spans="1:16" ht="18" customHeight="1">
      <c r="A37" s="88">
        <v>3</v>
      </c>
      <c r="B37" s="61" t="s">
        <v>351</v>
      </c>
      <c r="C37" s="408" t="s">
        <v>141</v>
      </c>
      <c r="D37" s="434">
        <v>10</v>
      </c>
      <c r="E37" s="669" t="s">
        <v>234</v>
      </c>
      <c r="F37" s="669"/>
      <c r="G37" s="436">
        <f>+H52</f>
        <v>70</v>
      </c>
      <c r="H37" s="206" t="str">
        <f>+F60</f>
        <v>Zu niedrig!</v>
      </c>
    </row>
    <row r="38" spans="1:16" ht="18" customHeight="1">
      <c r="A38" s="88">
        <v>4</v>
      </c>
      <c r="B38" s="61" t="s">
        <v>381</v>
      </c>
      <c r="C38" s="408" t="s">
        <v>142</v>
      </c>
      <c r="D38" s="434">
        <v>70</v>
      </c>
      <c r="E38"/>
      <c r="F38" s="661" t="str">
        <f>+F64</f>
        <v>Zu hoch!</v>
      </c>
      <c r="G38" s="662"/>
      <c r="H38" s="663"/>
    </row>
    <row r="39" spans="1:16" ht="18" customHeight="1">
      <c r="A39" s="88">
        <v>5</v>
      </c>
      <c r="B39" s="61" t="s">
        <v>355</v>
      </c>
      <c r="C39" s="408" t="s">
        <v>143</v>
      </c>
      <c r="D39" s="434">
        <v>99</v>
      </c>
      <c r="F39" s="661" t="str">
        <f>+F69</f>
        <v>Verbreitern auf 100!</v>
      </c>
      <c r="G39" s="662"/>
      <c r="H39" s="663"/>
    </row>
    <row r="40" spans="1:16" ht="18" customHeight="1">
      <c r="A40" s="88">
        <v>6</v>
      </c>
      <c r="B40" s="61" t="s">
        <v>361</v>
      </c>
      <c r="C40" s="408" t="s">
        <v>144</v>
      </c>
      <c r="D40" s="434">
        <v>99</v>
      </c>
      <c r="F40" s="661" t="str">
        <f>+F74</f>
        <v>Verbreitern auf 100!</v>
      </c>
      <c r="G40" s="662"/>
      <c r="H40" s="663"/>
    </row>
    <row r="41" spans="1:16" ht="18" customHeight="1">
      <c r="A41" s="88">
        <v>7</v>
      </c>
      <c r="B41" s="61" t="s">
        <v>307</v>
      </c>
      <c r="C41" s="408" t="s">
        <v>104</v>
      </c>
      <c r="D41" s="434">
        <v>199</v>
      </c>
      <c r="F41" s="661" t="str">
        <f>+F79</f>
        <v>Verlängern auf 200!</v>
      </c>
      <c r="G41" s="662"/>
      <c r="H41" s="663"/>
    </row>
    <row r="42" spans="1:16" ht="18" customHeight="1">
      <c r="A42" s="88"/>
      <c r="B42" s="61" t="s">
        <v>786</v>
      </c>
      <c r="C42" s="408"/>
      <c r="D42" s="80"/>
    </row>
    <row r="43" spans="1:16" ht="12.75" customHeight="1">
      <c r="A43" s="61"/>
      <c r="B43" s="61"/>
      <c r="C43" s="664" t="s">
        <v>310</v>
      </c>
      <c r="D43" s="664"/>
      <c r="E43" s="52"/>
      <c r="F43" s="52" t="s">
        <v>113</v>
      </c>
      <c r="G43" s="52"/>
      <c r="H43" s="52" t="s">
        <v>311</v>
      </c>
    </row>
    <row r="44" spans="1:16" ht="27" customHeight="1">
      <c r="A44" s="86">
        <v>8</v>
      </c>
      <c r="B44" s="188" t="s">
        <v>362</v>
      </c>
      <c r="C44" s="665">
        <v>45</v>
      </c>
      <c r="D44" s="666"/>
      <c r="E44" s="60"/>
      <c r="F44" s="667">
        <f>(($D$36-D38)/$D$35)</f>
        <v>0.2</v>
      </c>
      <c r="G44" s="668"/>
      <c r="H44" s="207" t="str">
        <f>+F84</f>
        <v>Zu steil!!</v>
      </c>
      <c r="I44"/>
    </row>
    <row r="45" spans="1:16" ht="22.5" customHeight="1">
      <c r="A45" s="37"/>
      <c r="B45" s="80"/>
      <c r="C45" s="80"/>
      <c r="D45" s="80"/>
      <c r="E45" s="60"/>
      <c r="F45" s="63"/>
      <c r="G45" s="63"/>
      <c r="H45"/>
    </row>
    <row r="46" spans="1:16" ht="31.5" customHeight="1">
      <c r="A46" s="86">
        <v>9</v>
      </c>
      <c r="B46" s="628" t="s">
        <v>735</v>
      </c>
      <c r="C46" s="628"/>
      <c r="D46" s="628"/>
      <c r="E46" s="438" t="s">
        <v>99</v>
      </c>
      <c r="F46" s="659">
        <f>IF(($D$36-150)&lt;0,150,(($D$36*2/3+50)))</f>
        <v>150</v>
      </c>
      <c r="G46" s="660"/>
      <c r="H46" s="101" t="s">
        <v>101</v>
      </c>
    </row>
    <row r="47" spans="1:16" ht="26.25" customHeight="1">
      <c r="A47" s="86">
        <v>10</v>
      </c>
      <c r="B47" s="628" t="s">
        <v>736</v>
      </c>
      <c r="C47" s="628"/>
      <c r="D47" s="628"/>
      <c r="E47" s="438" t="s">
        <v>98</v>
      </c>
      <c r="F47" s="659">
        <f>MAX($D$91:$F$92)</f>
        <v>250</v>
      </c>
      <c r="G47" s="660"/>
      <c r="H47" s="101" t="s">
        <v>101</v>
      </c>
      <c r="O47" s="61" t="s">
        <v>102</v>
      </c>
      <c r="P47" s="61" t="s">
        <v>772</v>
      </c>
    </row>
    <row r="48" spans="1:16" ht="28.5" customHeight="1">
      <c r="A48" s="71" t="s">
        <v>77</v>
      </c>
      <c r="B48" s="72"/>
      <c r="C48" s="72"/>
      <c r="D48" s="72"/>
      <c r="E48" s="72"/>
      <c r="F48" s="71"/>
      <c r="G48" s="71"/>
      <c r="H48" s="72" t="str">
        <f>+Inhaltsv.!$C$47</f>
        <v>Technische Daten Spielplatzgeräte - Version 5.08</v>
      </c>
    </row>
    <row r="49" spans="1:17" ht="12" customHeight="1"/>
    <row r="50" spans="1:17" ht="33.75" customHeight="1"/>
    <row r="51" spans="1:17" ht="27.75" customHeight="1">
      <c r="H51"/>
      <c r="I51"/>
      <c r="J51"/>
      <c r="K51"/>
    </row>
    <row r="52" spans="1:17" customFormat="1" ht="25.5" customHeight="1">
      <c r="A52" s="635" t="s">
        <v>353</v>
      </c>
      <c r="B52" s="635"/>
      <c r="C52" s="635"/>
      <c r="D52" s="635"/>
      <c r="E52" s="635"/>
      <c r="F52" s="635"/>
      <c r="G52" s="635"/>
      <c r="H52" s="326">
        <f>IF(+D36&lt;60.01,10,70)</f>
        <v>70</v>
      </c>
      <c r="L52" s="3"/>
      <c r="M52" s="3"/>
      <c r="N52" s="3"/>
      <c r="O52" s="3"/>
      <c r="P52" s="3"/>
      <c r="Q52" s="3"/>
    </row>
    <row r="53" spans="1:17" customFormat="1" ht="30.75" customHeight="1">
      <c r="A53" s="638" t="s">
        <v>354</v>
      </c>
      <c r="B53" s="638"/>
      <c r="C53" s="638"/>
      <c r="D53" s="638"/>
      <c r="E53" s="638"/>
      <c r="F53" s="638"/>
      <c r="G53" s="638"/>
      <c r="H53" s="40"/>
      <c r="L53" s="3"/>
      <c r="M53" s="3"/>
      <c r="N53" s="3"/>
      <c r="O53" s="3"/>
      <c r="P53" s="3"/>
      <c r="Q53" s="3"/>
    </row>
    <row r="54" spans="1:17" customFormat="1" ht="15.75" customHeight="1">
      <c r="A54" s="40"/>
      <c r="B54" s="40"/>
      <c r="C54" s="40"/>
      <c r="D54" s="40"/>
      <c r="E54" s="40"/>
      <c r="F54" s="40"/>
      <c r="G54" s="40"/>
      <c r="H54" s="40"/>
      <c r="L54" s="3"/>
      <c r="M54" s="3"/>
      <c r="N54" s="3"/>
      <c r="O54" s="3"/>
      <c r="P54" s="3"/>
      <c r="Q54" s="3"/>
    </row>
    <row r="55" spans="1:17" customFormat="1" ht="15.75" customHeight="1">
      <c r="A55" s="636" t="s">
        <v>328</v>
      </c>
      <c r="B55" s="636"/>
      <c r="C55" s="636"/>
      <c r="D55" s="636"/>
      <c r="E55" s="636"/>
      <c r="F55" s="656" t="str">
        <f>IF((+$D$36)&gt;250,$F$57,($F$58))</f>
        <v>In Ordnung</v>
      </c>
      <c r="G55" s="656"/>
      <c r="H55" s="656"/>
      <c r="L55" s="3"/>
      <c r="M55" s="3"/>
      <c r="N55" s="3"/>
      <c r="O55" s="3"/>
      <c r="P55" s="3"/>
      <c r="Q55" s="3"/>
    </row>
    <row r="56" spans="1:17" customFormat="1" ht="15.75" customHeight="1">
      <c r="A56" s="633" t="s">
        <v>236</v>
      </c>
      <c r="B56" s="633"/>
      <c r="C56" s="633"/>
      <c r="D56" s="633"/>
      <c r="E56" s="40"/>
      <c r="F56" s="69"/>
      <c r="G56" s="69"/>
      <c r="H56" s="69"/>
      <c r="L56" s="3"/>
      <c r="M56" s="3"/>
      <c r="N56" s="3"/>
      <c r="O56" s="3"/>
      <c r="P56" s="3"/>
      <c r="Q56" s="3"/>
    </row>
    <row r="57" spans="1:17" customFormat="1" ht="15.75" customHeight="1">
      <c r="A57" s="629" t="s">
        <v>327</v>
      </c>
      <c r="B57" s="629"/>
      <c r="C57" s="629"/>
      <c r="D57" s="629"/>
      <c r="E57" s="40"/>
      <c r="F57" s="630" t="s">
        <v>594</v>
      </c>
      <c r="G57" s="630"/>
      <c r="H57" s="630"/>
      <c r="L57" s="3"/>
      <c r="M57" s="3"/>
      <c r="N57" s="3"/>
      <c r="O57" s="3"/>
      <c r="P57" s="3"/>
      <c r="Q57" s="3"/>
    </row>
    <row r="58" spans="1:17" customFormat="1" ht="15.75" customHeight="1">
      <c r="A58" s="629" t="s">
        <v>327</v>
      </c>
      <c r="B58" s="629"/>
      <c r="C58" s="629"/>
      <c r="D58" s="629"/>
      <c r="E58" s="40"/>
      <c r="F58" s="657" t="s">
        <v>96</v>
      </c>
      <c r="G58" s="657"/>
      <c r="H58" s="657"/>
      <c r="L58" s="3"/>
      <c r="M58" s="3"/>
      <c r="N58" s="3"/>
      <c r="O58" s="3"/>
      <c r="P58" s="3"/>
      <c r="Q58" s="3"/>
    </row>
    <row r="59" spans="1:17" ht="15.75" customHeight="1">
      <c r="A59" s="6"/>
      <c r="B59" s="6"/>
      <c r="C59" s="139"/>
      <c r="D59" s="6"/>
      <c r="E59" s="6"/>
      <c r="F59" s="141"/>
      <c r="G59" s="141"/>
      <c r="H59" s="69"/>
    </row>
    <row r="60" spans="1:17" customFormat="1" ht="15.75" customHeight="1">
      <c r="A60" s="633" t="s">
        <v>248</v>
      </c>
      <c r="B60" s="633"/>
      <c r="C60" s="633"/>
      <c r="D60" s="633"/>
      <c r="E60" s="6"/>
      <c r="F60" s="656" t="str">
        <f>IF((+$G$37)&gt;$D37,$F$61,($F$62))</f>
        <v>Zu niedrig!</v>
      </c>
      <c r="G60" s="656"/>
      <c r="H60" s="656"/>
      <c r="L60" s="3"/>
      <c r="M60" s="3"/>
      <c r="N60" s="3"/>
      <c r="O60" s="3"/>
      <c r="P60" s="3"/>
      <c r="Q60" s="3"/>
    </row>
    <row r="61" spans="1:17" customFormat="1" ht="15.75" customHeight="1">
      <c r="A61" s="629" t="s">
        <v>314</v>
      </c>
      <c r="B61" s="629"/>
      <c r="C61" s="629"/>
      <c r="D61" s="629"/>
      <c r="E61" s="6"/>
      <c r="F61" s="630" t="s">
        <v>331</v>
      </c>
      <c r="G61" s="630"/>
      <c r="H61" s="630"/>
      <c r="L61" s="3"/>
      <c r="M61" s="3"/>
      <c r="N61" s="3"/>
      <c r="O61" s="3"/>
      <c r="P61" s="3"/>
      <c r="Q61" s="3"/>
    </row>
    <row r="62" spans="1:17" ht="15.75" customHeight="1">
      <c r="A62" s="629" t="s">
        <v>317</v>
      </c>
      <c r="B62" s="629"/>
      <c r="C62" s="629"/>
      <c r="D62" s="629"/>
      <c r="E62" s="6"/>
      <c r="F62" s="657" t="s">
        <v>96</v>
      </c>
      <c r="G62" s="657"/>
      <c r="H62" s="657"/>
    </row>
    <row r="63" spans="1:17" ht="15.75" customHeight="1">
      <c r="A63" s="6"/>
      <c r="B63" s="6"/>
      <c r="C63" s="6"/>
      <c r="D63" s="6"/>
      <c r="E63" s="6"/>
      <c r="F63" s="69"/>
      <c r="G63" s="69"/>
      <c r="H63" s="69"/>
    </row>
    <row r="64" spans="1:17" ht="15.75" customHeight="1">
      <c r="A64" s="636" t="s">
        <v>322</v>
      </c>
      <c r="B64" s="636"/>
      <c r="C64" s="636"/>
      <c r="D64" s="636"/>
      <c r="E64" s="636"/>
      <c r="F64" s="656" t="str">
        <f>IF((+$D$38)&gt;35,$F$66,($F$67))</f>
        <v>Zu hoch!</v>
      </c>
      <c r="G64" s="656"/>
      <c r="H64" s="656"/>
    </row>
    <row r="65" spans="1:8" ht="15.75" customHeight="1">
      <c r="A65" s="633" t="s">
        <v>245</v>
      </c>
      <c r="B65" s="633"/>
      <c r="C65" s="633"/>
      <c r="D65" s="633"/>
      <c r="E65" s="6"/>
      <c r="F65" s="69"/>
      <c r="G65" s="69"/>
      <c r="H65" s="69"/>
    </row>
    <row r="66" spans="1:8" ht="15.75" customHeight="1">
      <c r="A66" s="629" t="s">
        <v>318</v>
      </c>
      <c r="B66" s="629"/>
      <c r="C66" s="629"/>
      <c r="D66" s="629"/>
      <c r="E66" s="6"/>
      <c r="F66" s="630" t="s">
        <v>594</v>
      </c>
      <c r="G66" s="630"/>
      <c r="H66" s="630"/>
    </row>
    <row r="67" spans="1:8" ht="15.75" customHeight="1">
      <c r="A67" s="629" t="s">
        <v>320</v>
      </c>
      <c r="B67" s="629"/>
      <c r="C67" s="629"/>
      <c r="D67" s="629"/>
      <c r="E67" s="6"/>
      <c r="F67" s="657" t="s">
        <v>96</v>
      </c>
      <c r="G67" s="657"/>
      <c r="H67" s="657"/>
    </row>
    <row r="68" spans="1:8" ht="15.75" customHeight="1">
      <c r="A68" s="327"/>
      <c r="B68" s="327"/>
      <c r="C68" s="327"/>
      <c r="D68" s="327"/>
      <c r="E68" s="6"/>
      <c r="F68" s="69"/>
      <c r="G68" s="69"/>
      <c r="H68" s="69"/>
    </row>
    <row r="69" spans="1:8" ht="15.75" customHeight="1">
      <c r="A69" s="635" t="s">
        <v>323</v>
      </c>
      <c r="B69" s="635"/>
      <c r="C69" s="635"/>
      <c r="D69" s="635"/>
      <c r="E69" s="635"/>
      <c r="F69" s="656" t="str">
        <f>IF((+$D$39)&lt;100,$F$72,($F$71))</f>
        <v>Verbreitern auf 100!</v>
      </c>
      <c r="G69" s="656"/>
      <c r="H69" s="656"/>
    </row>
    <row r="70" spans="1:8" ht="15.75" customHeight="1">
      <c r="A70" s="633" t="s">
        <v>237</v>
      </c>
      <c r="B70" s="633"/>
      <c r="C70" s="633"/>
      <c r="D70" s="633"/>
      <c r="E70" s="6"/>
      <c r="F70" s="69"/>
      <c r="G70" s="69"/>
      <c r="H70" s="69"/>
    </row>
    <row r="71" spans="1:8" ht="15.75" customHeight="1">
      <c r="A71" s="629" t="s">
        <v>257</v>
      </c>
      <c r="B71" s="629"/>
      <c r="C71" s="629"/>
      <c r="D71" s="629"/>
      <c r="E71" s="6"/>
      <c r="F71" s="657" t="s">
        <v>96</v>
      </c>
      <c r="G71" s="657"/>
      <c r="H71" s="657"/>
    </row>
    <row r="72" spans="1:8" ht="15.75" customHeight="1">
      <c r="A72" s="629" t="s">
        <v>266</v>
      </c>
      <c r="B72" s="629"/>
      <c r="C72" s="629"/>
      <c r="D72" s="629"/>
      <c r="E72" s="6"/>
      <c r="F72" s="630" t="s">
        <v>333</v>
      </c>
      <c r="G72" s="630"/>
      <c r="H72" s="630"/>
    </row>
    <row r="73" spans="1:8" ht="15.75" customHeight="1">
      <c r="A73" s="327"/>
      <c r="B73" s="327"/>
      <c r="C73" s="327"/>
      <c r="D73" s="327"/>
      <c r="E73" s="6"/>
      <c r="F73" s="69"/>
      <c r="G73" s="69"/>
      <c r="H73" s="69"/>
    </row>
    <row r="74" spans="1:8" ht="15.75" customHeight="1">
      <c r="A74" s="635" t="s">
        <v>324</v>
      </c>
      <c r="B74" s="636"/>
      <c r="C74" s="636"/>
      <c r="D74" s="636"/>
      <c r="E74" s="636"/>
      <c r="F74" s="656" t="str">
        <f>IF((+$D$40)&lt;100,$F$77,($F$76))</f>
        <v>Verbreitern auf 100!</v>
      </c>
      <c r="G74" s="656"/>
      <c r="H74" s="656"/>
    </row>
    <row r="75" spans="1:8" ht="15.75" customHeight="1">
      <c r="A75" s="633" t="s">
        <v>238</v>
      </c>
      <c r="B75" s="633"/>
      <c r="C75" s="633"/>
      <c r="D75" s="633"/>
      <c r="E75" s="6"/>
      <c r="F75" s="69"/>
      <c r="G75" s="69"/>
      <c r="H75" s="69"/>
    </row>
    <row r="76" spans="1:8" ht="15.75" customHeight="1">
      <c r="A76" s="629" t="s">
        <v>257</v>
      </c>
      <c r="B76" s="629"/>
      <c r="C76" s="629"/>
      <c r="D76" s="629"/>
      <c r="E76" s="6"/>
      <c r="F76" s="657" t="s">
        <v>96</v>
      </c>
      <c r="G76" s="657"/>
      <c r="H76" s="657"/>
    </row>
    <row r="77" spans="1:8" ht="15.75" customHeight="1">
      <c r="A77" s="629" t="s">
        <v>266</v>
      </c>
      <c r="B77" s="629"/>
      <c r="C77" s="629"/>
      <c r="D77" s="629"/>
      <c r="E77" s="6"/>
      <c r="F77" s="630" t="s">
        <v>333</v>
      </c>
      <c r="G77" s="630"/>
      <c r="H77" s="630"/>
    </row>
    <row r="78" spans="1:8" ht="15.75" customHeight="1">
      <c r="A78" s="6"/>
      <c r="B78" s="6"/>
      <c r="C78" s="6"/>
      <c r="D78" s="6"/>
      <c r="E78" s="6"/>
      <c r="F78" s="69"/>
      <c r="G78" s="69"/>
      <c r="H78" s="69"/>
    </row>
    <row r="79" spans="1:8" ht="15.75" customHeight="1">
      <c r="A79" s="635" t="s">
        <v>325</v>
      </c>
      <c r="B79" s="636"/>
      <c r="C79" s="636"/>
      <c r="D79" s="636"/>
      <c r="E79" s="636"/>
      <c r="F79" s="656" t="str">
        <f>IF((+$D$41)&lt;200,$F$82,($F$81))</f>
        <v>Verlängern auf 200!</v>
      </c>
      <c r="G79" s="656"/>
      <c r="H79" s="656"/>
    </row>
    <row r="80" spans="1:8" ht="15.75" customHeight="1">
      <c r="A80" s="633" t="s">
        <v>239</v>
      </c>
      <c r="B80" s="633"/>
      <c r="C80" s="633"/>
      <c r="D80" s="633"/>
      <c r="E80" s="6"/>
      <c r="F80" s="69"/>
      <c r="G80" s="69"/>
      <c r="H80" s="69"/>
    </row>
    <row r="81" spans="1:13" ht="15.75" customHeight="1">
      <c r="A81" s="658" t="s">
        <v>256</v>
      </c>
      <c r="B81" s="658"/>
      <c r="C81" s="658"/>
      <c r="D81" s="658"/>
      <c r="E81" s="6"/>
      <c r="F81" s="657" t="s">
        <v>96</v>
      </c>
      <c r="G81" s="657"/>
      <c r="H81" s="657"/>
    </row>
    <row r="82" spans="1:13" ht="15.75" customHeight="1">
      <c r="A82" s="658" t="s">
        <v>265</v>
      </c>
      <c r="B82" s="658"/>
      <c r="C82" s="658"/>
      <c r="D82" s="658"/>
      <c r="E82" s="6"/>
      <c r="F82" s="630" t="s">
        <v>514</v>
      </c>
      <c r="G82" s="630"/>
      <c r="H82" s="630"/>
    </row>
    <row r="83" spans="1:13" ht="15.75" customHeight="1">
      <c r="A83" s="6"/>
      <c r="B83" s="6"/>
      <c r="C83" s="6"/>
      <c r="D83" s="6"/>
      <c r="E83" s="6"/>
      <c r="F83" s="69"/>
      <c r="G83" s="69"/>
      <c r="H83" s="69"/>
    </row>
    <row r="84" spans="1:13" ht="15.75" customHeight="1">
      <c r="A84" s="635" t="s">
        <v>346</v>
      </c>
      <c r="B84" s="636"/>
      <c r="C84" s="636"/>
      <c r="D84" s="636"/>
      <c r="E84" s="636"/>
      <c r="F84" s="656" t="str">
        <f>IF((+$C$44)&lt;40,$F$86,($F$87))</f>
        <v>Zu steil!!</v>
      </c>
      <c r="G84" s="656"/>
      <c r="H84" s="656"/>
    </row>
    <row r="85" spans="1:13" ht="15.75" customHeight="1">
      <c r="A85" s="633" t="s">
        <v>249</v>
      </c>
      <c r="B85" s="633"/>
      <c r="C85" s="633"/>
      <c r="D85" s="633"/>
      <c r="E85" s="6"/>
      <c r="F85" s="69"/>
      <c r="G85" s="69"/>
      <c r="H85" s="69"/>
    </row>
    <row r="86" spans="1:13" ht="15.75" customHeight="1">
      <c r="A86" s="629" t="s">
        <v>344</v>
      </c>
      <c r="B86" s="629"/>
      <c r="C86" s="629"/>
      <c r="D86" s="629"/>
      <c r="E86" s="6"/>
      <c r="F86" s="657" t="s">
        <v>96</v>
      </c>
      <c r="G86" s="657"/>
      <c r="H86" s="657"/>
    </row>
    <row r="87" spans="1:13" ht="15.75" customHeight="1">
      <c r="A87" s="629" t="s">
        <v>345</v>
      </c>
      <c r="B87" s="629"/>
      <c r="C87" s="629"/>
      <c r="D87" s="629"/>
      <c r="E87" s="6"/>
      <c r="F87" s="630" t="s">
        <v>497</v>
      </c>
      <c r="G87" s="630"/>
      <c r="H87" s="630"/>
    </row>
    <row r="88" spans="1:13" ht="15.75" customHeight="1">
      <c r="A88" s="6"/>
      <c r="B88" s="6"/>
      <c r="C88" s="6"/>
      <c r="D88" s="6"/>
      <c r="E88" s="6"/>
      <c r="F88" s="6"/>
      <c r="G88" s="6"/>
      <c r="H88" s="6"/>
    </row>
    <row r="89" spans="1:13" customFormat="1" ht="15.75" customHeight="1">
      <c r="A89" s="636" t="s">
        <v>347</v>
      </c>
      <c r="B89" s="636"/>
      <c r="C89" s="636"/>
      <c r="D89" s="636"/>
      <c r="E89" s="636"/>
      <c r="F89" s="671"/>
      <c r="G89" s="671"/>
      <c r="H89" s="671"/>
    </row>
    <row r="90" spans="1:13" ht="15.75" customHeight="1">
      <c r="A90" s="633" t="s">
        <v>250</v>
      </c>
      <c r="B90" s="633"/>
      <c r="C90" s="633"/>
      <c r="D90" s="633"/>
      <c r="E90" s="6"/>
      <c r="F90" s="6"/>
      <c r="G90" s="6"/>
      <c r="H90" s="6"/>
      <c r="J90"/>
      <c r="K90"/>
      <c r="L90"/>
      <c r="M90"/>
    </row>
    <row r="91" spans="1:13" ht="15.75" customHeight="1">
      <c r="A91" s="143" t="s">
        <v>363</v>
      </c>
      <c r="B91" s="6"/>
      <c r="C91" s="6"/>
      <c r="D91" s="6"/>
      <c r="E91" s="6"/>
      <c r="F91" s="656">
        <f>+$F$46</f>
        <v>150</v>
      </c>
      <c r="G91" s="656"/>
      <c r="H91" s="656"/>
      <c r="J91"/>
      <c r="K91"/>
      <c r="L91"/>
      <c r="M91"/>
    </row>
    <row r="92" spans="1:13" ht="15.75" customHeight="1">
      <c r="A92" s="629" t="s">
        <v>364</v>
      </c>
      <c r="B92" s="629"/>
      <c r="C92" s="629"/>
      <c r="D92" s="629"/>
      <c r="E92" s="629"/>
      <c r="F92" s="656">
        <f>($D$36-100)/$F$44</f>
        <v>250</v>
      </c>
      <c r="G92" s="656">
        <f>($C$34-100)/$D$39</f>
        <v>-1.0101010101010102</v>
      </c>
      <c r="H92" s="656">
        <f>($C$34-100)/$D$39</f>
        <v>-1.0101010101010102</v>
      </c>
      <c r="J92"/>
      <c r="K92"/>
      <c r="L92"/>
      <c r="M92"/>
    </row>
    <row r="93" spans="1:13" ht="15.75" customHeight="1">
      <c r="A93" s="629"/>
      <c r="B93" s="629"/>
      <c r="C93" s="629"/>
      <c r="D93" s="629"/>
      <c r="E93" s="629"/>
      <c r="F93" s="6"/>
      <c r="G93" s="40"/>
      <c r="H93" s="40"/>
      <c r="J93"/>
      <c r="K93"/>
      <c r="L93"/>
      <c r="M93"/>
    </row>
    <row r="94" spans="1:13" ht="15.75" customHeight="1">
      <c r="A94" s="629"/>
      <c r="B94" s="629"/>
      <c r="C94" s="629"/>
      <c r="D94" s="629"/>
      <c r="E94" s="629"/>
      <c r="F94" s="6"/>
      <c r="G94" s="6"/>
      <c r="H94" s="6"/>
    </row>
    <row r="95" spans="1:13" ht="12.75" customHeight="1"/>
    <row r="96" spans="1:13" ht="12.75" customHeight="1"/>
    <row r="97" ht="12.75" customHeight="1"/>
    <row r="98" ht="12.75" customHeight="1"/>
    <row r="99" ht="12.75" customHeight="1"/>
    <row r="100" ht="12.75" customHeight="1"/>
  </sheetData>
  <sheetProtection password="F263" sheet="1" objects="1" scenarios="1" selectLockedCells="1"/>
  <customSheetViews>
    <customSheetView guid="{31116DB4-1D35-4CCD-8F70-BBBAC3126855}" showGridLines="0" fitToPage="1">
      <selection activeCell="J32" sqref="J32"/>
      <pageMargins left="0.43307086614173229" right="0.11811023622047245" top="0.11811023622047245" bottom="0.19685039370078741" header="0.23622047244094491" footer="0"/>
      <pageSetup paperSize="9" orientation="portrait" horizontalDpi="300" verticalDpi="300" r:id="rId1"/>
      <headerFooter alignWithMargins="0"/>
    </customSheetView>
  </customSheetViews>
  <mergeCells count="75">
    <mergeCell ref="F91:H91"/>
    <mergeCell ref="A89:E89"/>
    <mergeCell ref="A90:D90"/>
    <mergeCell ref="F92:H92"/>
    <mergeCell ref="A92:E94"/>
    <mergeCell ref="F89:H89"/>
    <mergeCell ref="F36:H36"/>
    <mergeCell ref="E37:F37"/>
    <mergeCell ref="F38:H38"/>
    <mergeCell ref="A1:E2"/>
    <mergeCell ref="F1:H2"/>
    <mergeCell ref="B3:G3"/>
    <mergeCell ref="B4:G4"/>
    <mergeCell ref="B31:H31"/>
    <mergeCell ref="F34:H34"/>
    <mergeCell ref="F39:H39"/>
    <mergeCell ref="F40:H40"/>
    <mergeCell ref="F41:H41"/>
    <mergeCell ref="C43:D43"/>
    <mergeCell ref="C44:D44"/>
    <mergeCell ref="F44:G44"/>
    <mergeCell ref="A52:G52"/>
    <mergeCell ref="A53:G53"/>
    <mergeCell ref="F46:G46"/>
    <mergeCell ref="F47:G47"/>
    <mergeCell ref="B46:D46"/>
    <mergeCell ref="B47:D47"/>
    <mergeCell ref="A55:E55"/>
    <mergeCell ref="F55:H55"/>
    <mergeCell ref="A56:D56"/>
    <mergeCell ref="A57:D57"/>
    <mergeCell ref="F57:H57"/>
    <mergeCell ref="A58:D58"/>
    <mergeCell ref="F58:H58"/>
    <mergeCell ref="A60:D60"/>
    <mergeCell ref="F60:H60"/>
    <mergeCell ref="A61:D61"/>
    <mergeCell ref="F61:H61"/>
    <mergeCell ref="A62:D62"/>
    <mergeCell ref="F62:H62"/>
    <mergeCell ref="A72:D72"/>
    <mergeCell ref="F72:H72"/>
    <mergeCell ref="A64:E64"/>
    <mergeCell ref="F64:H64"/>
    <mergeCell ref="A65:D65"/>
    <mergeCell ref="A66:D66"/>
    <mergeCell ref="F66:H66"/>
    <mergeCell ref="A67:D67"/>
    <mergeCell ref="F67:H67"/>
    <mergeCell ref="A69:E69"/>
    <mergeCell ref="F69:H69"/>
    <mergeCell ref="A70:D70"/>
    <mergeCell ref="A71:D71"/>
    <mergeCell ref="F71:H71"/>
    <mergeCell ref="A87:D87"/>
    <mergeCell ref="F87:H87"/>
    <mergeCell ref="A81:D81"/>
    <mergeCell ref="F81:H81"/>
    <mergeCell ref="A82:D82"/>
    <mergeCell ref="A85:D85"/>
    <mergeCell ref="A86:D86"/>
    <mergeCell ref="F86:H86"/>
    <mergeCell ref="A74:E74"/>
    <mergeCell ref="F74:H74"/>
    <mergeCell ref="A84:E84"/>
    <mergeCell ref="F84:H84"/>
    <mergeCell ref="A75:D75"/>
    <mergeCell ref="F82:H82"/>
    <mergeCell ref="F79:H79"/>
    <mergeCell ref="A80:D80"/>
    <mergeCell ref="A76:D76"/>
    <mergeCell ref="F76:H76"/>
    <mergeCell ref="A77:D77"/>
    <mergeCell ref="F77:H77"/>
    <mergeCell ref="A79:E79"/>
  </mergeCells>
  <phoneticPr fontId="0" type="noConversion"/>
  <conditionalFormatting sqref="H44">
    <cfRule type="cellIs" dxfId="213" priority="1" stopIfTrue="1" operator="equal">
      <formula>"Zu steil!!"</formula>
    </cfRule>
    <cfRule type="cellIs" dxfId="212" priority="15" stopIfTrue="1" operator="equal">
      <formula>"In Ordnung"</formula>
    </cfRule>
  </conditionalFormatting>
  <conditionalFormatting sqref="F36:H36 F38:H38">
    <cfRule type="cellIs" dxfId="211" priority="12" stopIfTrue="1" operator="equal">
      <formula>"Zu hoch!"</formula>
    </cfRule>
    <cfRule type="cellIs" dxfId="210" priority="13" stopIfTrue="1" operator="equal">
      <formula>"In Ordnung"</formula>
    </cfRule>
  </conditionalFormatting>
  <conditionalFormatting sqref="F39:H40">
    <cfRule type="cellIs" dxfId="209" priority="8" stopIfTrue="1" operator="equal">
      <formula>"In Ordnung"</formula>
    </cfRule>
    <cfRule type="cellIs" dxfId="208" priority="9" stopIfTrue="1" operator="equal">
      <formula>"Verbreitern auf 100!"</formula>
    </cfRule>
  </conditionalFormatting>
  <conditionalFormatting sqref="H37">
    <cfRule type="cellIs" dxfId="207" priority="4" stopIfTrue="1" operator="equal">
      <formula>"Zu niedrig!"</formula>
    </cfRule>
    <cfRule type="cellIs" dxfId="206" priority="5" stopIfTrue="1" operator="equal">
      <formula>"In Ordnung"</formula>
    </cfRule>
  </conditionalFormatting>
  <conditionalFormatting sqref="F41:H41">
    <cfRule type="cellIs" dxfId="205" priority="6" stopIfTrue="1" operator="equal">
      <formula>"In Ordnung"</formula>
    </cfRule>
    <cfRule type="cellIs" dxfId="204" priority="7" stopIfTrue="1" operator="equal">
      <formula>"Verlängern auf 200!"</formula>
    </cfRule>
  </conditionalFormatting>
  <pageMargins left="0.62" right="0.11811023622047245" top="0.11811023622047245" bottom="0.19685039370078741" header="0.23622047244094491" footer="0"/>
  <pageSetup paperSize="9"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3" tint="0.59999389629810485"/>
  </sheetPr>
  <dimension ref="A1:H61"/>
  <sheetViews>
    <sheetView showGridLines="0" zoomScaleNormal="100" workbookViewId="0">
      <selection activeCell="B4" sqref="B4:C4"/>
    </sheetView>
  </sheetViews>
  <sheetFormatPr baseColWidth="10" defaultRowHeight="12.75"/>
  <cols>
    <col min="1" max="1" width="5.7109375" style="3" customWidth="1"/>
    <col min="2" max="2" width="48.7109375" style="3" customWidth="1"/>
    <col min="3" max="3" width="7.42578125" style="3" customWidth="1"/>
    <col min="4" max="4" width="11.42578125" style="3"/>
    <col min="5" max="5" width="14.28515625" style="3" customWidth="1"/>
    <col min="6" max="10" width="11.42578125" style="3"/>
    <col min="11" max="11" width="6.7109375" style="3" customWidth="1"/>
    <col min="12" max="13" width="11.42578125" style="3"/>
    <col min="14" max="14" width="3.28515625" style="3" customWidth="1"/>
    <col min="15" max="16384" width="11.42578125" style="3"/>
  </cols>
  <sheetData>
    <row r="1" spans="1:5" ht="26.25" customHeight="1">
      <c r="A1" s="575" t="s">
        <v>602</v>
      </c>
      <c r="B1" s="575"/>
      <c r="C1" s="575"/>
      <c r="D1" s="575"/>
      <c r="E1" s="575"/>
    </row>
    <row r="2" spans="1:5" ht="42" customHeight="1">
      <c r="A2" s="577"/>
      <c r="B2" s="577"/>
      <c r="C2" s="577"/>
      <c r="D2" s="577"/>
      <c r="E2" s="577"/>
    </row>
    <row r="3" spans="1:5" ht="26.25" customHeight="1">
      <c r="A3" s="107" t="s">
        <v>212</v>
      </c>
      <c r="B3" s="584"/>
      <c r="C3" s="679"/>
      <c r="D3" s="677">
        <f ca="1">TODAY()</f>
        <v>43763</v>
      </c>
      <c r="E3" s="678"/>
    </row>
    <row r="4" spans="1:5" ht="22.5" customHeight="1">
      <c r="A4" s="108" t="s">
        <v>213</v>
      </c>
      <c r="B4" s="680"/>
      <c r="C4" s="681"/>
      <c r="D4" s="675"/>
      <c r="E4" s="676"/>
    </row>
    <row r="5" spans="1:5" ht="38.25" customHeight="1">
      <c r="A5" s="34"/>
      <c r="B5" s="35"/>
      <c r="C5" s="35"/>
      <c r="D5" s="35"/>
      <c r="E5" s="36"/>
    </row>
    <row r="6" spans="1:5">
      <c r="A6" s="17"/>
      <c r="B6" s="6"/>
      <c r="C6" s="6"/>
      <c r="D6" s="6"/>
      <c r="E6" s="18"/>
    </row>
    <row r="7" spans="1:5">
      <c r="A7" s="17"/>
      <c r="B7" s="6"/>
      <c r="C7" s="6"/>
      <c r="D7" s="6"/>
      <c r="E7" s="18"/>
    </row>
    <row r="8" spans="1:5">
      <c r="A8" s="17"/>
      <c r="B8" s="6"/>
      <c r="C8" s="6"/>
      <c r="D8" s="6"/>
      <c r="E8" s="18"/>
    </row>
    <row r="9" spans="1:5">
      <c r="A9" s="17"/>
      <c r="B9" s="6"/>
      <c r="C9" s="6"/>
      <c r="D9" s="6"/>
      <c r="E9" s="18"/>
    </row>
    <row r="10" spans="1:5">
      <c r="A10" s="17"/>
      <c r="B10" s="6"/>
      <c r="C10" s="6"/>
      <c r="D10" s="6"/>
      <c r="E10" s="18"/>
    </row>
    <row r="11" spans="1:5">
      <c r="A11" s="17"/>
      <c r="B11" s="6"/>
      <c r="C11" s="6"/>
      <c r="D11" s="6"/>
      <c r="E11" s="18"/>
    </row>
    <row r="12" spans="1:5">
      <c r="A12" s="17"/>
      <c r="B12" s="6"/>
      <c r="C12" s="6"/>
      <c r="D12" s="6"/>
      <c r="E12" s="18"/>
    </row>
    <row r="13" spans="1:5">
      <c r="A13" s="17"/>
      <c r="B13" s="6"/>
      <c r="C13" s="6"/>
      <c r="D13" s="6"/>
      <c r="E13" s="18"/>
    </row>
    <row r="14" spans="1:5">
      <c r="A14" s="17"/>
      <c r="B14" s="6"/>
      <c r="C14" s="6"/>
      <c r="D14" s="6"/>
      <c r="E14" s="18"/>
    </row>
    <row r="15" spans="1:5">
      <c r="A15" s="17"/>
      <c r="B15" s="6"/>
      <c r="C15" s="6"/>
      <c r="D15" s="6"/>
      <c r="E15" s="18"/>
    </row>
    <row r="16" spans="1:5">
      <c r="A16" s="17"/>
      <c r="B16" s="6"/>
      <c r="C16" s="6"/>
      <c r="D16" s="6"/>
      <c r="E16" s="18"/>
    </row>
    <row r="17" spans="1:7">
      <c r="A17" s="17"/>
      <c r="B17" s="31"/>
      <c r="C17" s="31"/>
      <c r="D17" s="6"/>
      <c r="E17" s="18"/>
    </row>
    <row r="18" spans="1:7">
      <c r="A18" s="17"/>
      <c r="B18" s="6"/>
      <c r="C18" s="6"/>
      <c r="D18" s="6"/>
      <c r="E18" s="18"/>
    </row>
    <row r="19" spans="1:7">
      <c r="A19" s="17"/>
      <c r="B19" s="6"/>
      <c r="C19" s="6"/>
      <c r="D19" s="6"/>
      <c r="E19" s="18"/>
    </row>
    <row r="20" spans="1:7">
      <c r="A20" s="17"/>
      <c r="B20" s="6"/>
      <c r="C20" s="6"/>
      <c r="D20" s="6"/>
      <c r="E20" s="18"/>
    </row>
    <row r="21" spans="1:7">
      <c r="A21" s="17"/>
      <c r="B21" s="31" t="s">
        <v>55</v>
      </c>
      <c r="C21" s="31"/>
      <c r="D21" s="6"/>
      <c r="E21" s="18"/>
    </row>
    <row r="22" spans="1:7">
      <c r="A22" s="17"/>
      <c r="B22" s="6"/>
      <c r="C22" s="6"/>
      <c r="D22" s="6"/>
      <c r="E22" s="18"/>
    </row>
    <row r="23" spans="1:7">
      <c r="A23" s="17"/>
      <c r="B23" s="6"/>
      <c r="C23" s="6"/>
      <c r="D23" s="6"/>
      <c r="E23" s="18"/>
    </row>
    <row r="24" spans="1:7">
      <c r="A24" s="17"/>
      <c r="B24" s="6"/>
      <c r="C24" s="6"/>
      <c r="D24" s="6"/>
      <c r="E24" s="18"/>
    </row>
    <row r="25" spans="1:7">
      <c r="A25" s="17"/>
      <c r="B25" s="6"/>
      <c r="C25" s="6"/>
      <c r="D25" s="6"/>
      <c r="E25" s="18"/>
    </row>
    <row r="26" spans="1:7">
      <c r="A26" s="17"/>
      <c r="B26" s="6"/>
      <c r="C26" s="6"/>
      <c r="D26" s="6"/>
      <c r="E26" s="18"/>
    </row>
    <row r="27" spans="1:7">
      <c r="A27" s="17"/>
      <c r="B27" s="6"/>
      <c r="C27" s="6"/>
      <c r="D27" s="6"/>
      <c r="E27" s="18"/>
    </row>
    <row r="28" spans="1:7">
      <c r="A28" s="17"/>
      <c r="B28" s="6"/>
      <c r="C28" s="6"/>
      <c r="D28" s="6"/>
      <c r="E28" s="18"/>
    </row>
    <row r="29" spans="1:7">
      <c r="A29" s="17"/>
      <c r="B29" s="6"/>
      <c r="C29" s="6"/>
      <c r="D29" s="6"/>
      <c r="E29" s="18"/>
    </row>
    <row r="30" spans="1:7">
      <c r="A30" s="17"/>
      <c r="B30" s="6"/>
      <c r="C30" s="6"/>
      <c r="D30" s="6"/>
      <c r="E30" s="18"/>
    </row>
    <row r="31" spans="1:7" ht="13.5">
      <c r="A31" s="19"/>
      <c r="B31" s="20"/>
      <c r="C31" s="20"/>
      <c r="D31" s="20"/>
      <c r="E31" s="104"/>
    </row>
    <row r="32" spans="1:7" ht="26.25" customHeight="1">
      <c r="A32" s="92"/>
      <c r="B32" s="9"/>
      <c r="C32" s="9"/>
      <c r="D32" s="6"/>
      <c r="E32" s="6"/>
      <c r="G32" s="12"/>
    </row>
    <row r="33" spans="1:5" ht="15">
      <c r="A33" s="211" t="s">
        <v>214</v>
      </c>
      <c r="D33" s="426" t="s">
        <v>218</v>
      </c>
      <c r="E33" s="440" t="s">
        <v>773</v>
      </c>
    </row>
    <row r="34" spans="1:5" ht="18.75">
      <c r="A34" s="89">
        <v>1</v>
      </c>
      <c r="B34" s="61" t="s">
        <v>380</v>
      </c>
      <c r="C34" s="408" t="s">
        <v>140</v>
      </c>
      <c r="D34" s="409">
        <v>220</v>
      </c>
      <c r="E34" s="7"/>
    </row>
    <row r="35" spans="1:5" ht="15.75">
      <c r="A35" s="89">
        <v>2</v>
      </c>
      <c r="B35" s="61" t="s">
        <v>334</v>
      </c>
      <c r="C35" s="408" t="s">
        <v>105</v>
      </c>
      <c r="D35" s="409">
        <v>230</v>
      </c>
      <c r="E35" s="7"/>
    </row>
    <row r="36" spans="1:5" ht="18.75">
      <c r="A36" s="89">
        <v>3</v>
      </c>
      <c r="B36" s="61" t="s">
        <v>381</v>
      </c>
      <c r="C36" s="408" t="s">
        <v>145</v>
      </c>
      <c r="D36" s="409">
        <v>30</v>
      </c>
      <c r="E36" s="207" t="str">
        <f>+E53</f>
        <v>In Ordnung</v>
      </c>
    </row>
    <row r="37" spans="1:5">
      <c r="A37" s="6"/>
      <c r="B37" s="61" t="s">
        <v>787</v>
      </c>
      <c r="D37" s="6"/>
    </row>
    <row r="38" spans="1:5" ht="15" customHeight="1">
      <c r="A38" s="6"/>
      <c r="B38" s="61"/>
      <c r="D38" s="6"/>
    </row>
    <row r="39" spans="1:5" ht="15">
      <c r="A39" s="211" t="s">
        <v>217</v>
      </c>
      <c r="B39" s="144"/>
      <c r="C39" s="209" t="s">
        <v>382</v>
      </c>
      <c r="D39" s="208" t="s">
        <v>310</v>
      </c>
    </row>
    <row r="40" spans="1:5" ht="19.5" customHeight="1">
      <c r="A40" s="89">
        <v>4</v>
      </c>
      <c r="B40" s="87" t="s">
        <v>362</v>
      </c>
      <c r="C40" s="210">
        <f>($D$34-$D$36)/$D$35</f>
        <v>0.82608695652173914</v>
      </c>
      <c r="D40" s="210">
        <f>ATAN($C$40)*180/PI()</f>
        <v>39.559667968994496</v>
      </c>
      <c r="E40" s="207" t="str">
        <f>+E58</f>
        <v>In Ordnung</v>
      </c>
    </row>
    <row r="41" spans="1:5" ht="28.5">
      <c r="A41" s="86">
        <v>5</v>
      </c>
      <c r="B41" s="45" t="s">
        <v>737</v>
      </c>
      <c r="C41" s="438" t="s">
        <v>100</v>
      </c>
      <c r="D41" s="439">
        <f>IF(($D$34-150)&lt;0,150,(($D$34*2/3+50)))</f>
        <v>196.66666666666666</v>
      </c>
    </row>
    <row r="42" spans="1:5" ht="27" customHeight="1">
      <c r="A42" s="86">
        <v>6</v>
      </c>
      <c r="B42" s="45" t="s">
        <v>383</v>
      </c>
      <c r="C42" s="438" t="s">
        <v>98</v>
      </c>
      <c r="D42" s="411">
        <f>MAX($E$50:$E$51)</f>
        <v>196.66666666666666</v>
      </c>
    </row>
    <row r="43" spans="1:5" ht="27.75" customHeight="1">
      <c r="A43" s="71" t="s">
        <v>78</v>
      </c>
      <c r="B43" s="72"/>
      <c r="C43" s="72"/>
      <c r="D43" s="72"/>
      <c r="E43" s="72" t="str">
        <f>+Inhaltsv.!$C$47</f>
        <v>Technische Daten Spielplatzgeräte - Version 5.08</v>
      </c>
    </row>
    <row r="44" spans="1:5" ht="46.5" customHeight="1"/>
    <row r="46" spans="1:5">
      <c r="E46"/>
    </row>
    <row r="47" spans="1:5" ht="36" customHeight="1" thickBot="1"/>
    <row r="48" spans="1:5">
      <c r="A48" s="25"/>
      <c r="B48" s="26"/>
      <c r="C48" s="26"/>
      <c r="D48" s="26"/>
      <c r="E48" s="26"/>
    </row>
    <row r="49" spans="1:8" ht="15">
      <c r="A49" s="27"/>
      <c r="B49" s="28" t="s">
        <v>237</v>
      </c>
      <c r="C49" s="28"/>
      <c r="D49" s="6"/>
      <c r="E49" s="6"/>
    </row>
    <row r="50" spans="1:8" ht="15.75">
      <c r="A50" s="27"/>
      <c r="B50" s="672" t="s">
        <v>384</v>
      </c>
      <c r="C50" s="673"/>
      <c r="D50" s="674"/>
      <c r="E50" s="102">
        <f>(2/3*$D$34)+50</f>
        <v>196.66666666666666</v>
      </c>
    </row>
    <row r="51" spans="1:8" ht="15.75">
      <c r="A51" s="27"/>
      <c r="B51" s="672" t="s">
        <v>385</v>
      </c>
      <c r="C51" s="673"/>
      <c r="D51" s="674"/>
      <c r="E51" s="103">
        <f>IF((($D$34-100)/$C$40)&lt;0,0,(($D$34-100)/$C$40))</f>
        <v>145.26315789473685</v>
      </c>
    </row>
    <row r="52" spans="1:8" ht="30" customHeight="1">
      <c r="A52" s="27"/>
      <c r="B52" s="40"/>
      <c r="C52" s="40"/>
      <c r="D52" s="40"/>
      <c r="E52" s="6"/>
      <c r="G52" s="173"/>
      <c r="H52"/>
    </row>
    <row r="53" spans="1:8" ht="31.5" customHeight="1">
      <c r="A53" s="635" t="s">
        <v>326</v>
      </c>
      <c r="B53" s="636"/>
      <c r="C53" s="636"/>
      <c r="D53" s="172"/>
      <c r="E53" s="523" t="str">
        <f>IF((+$D$36)&gt;35,$E$55,($E$56))</f>
        <v>In Ordnung</v>
      </c>
      <c r="F53" s="523"/>
      <c r="G53" s="174"/>
    </row>
    <row r="54" spans="1:8" ht="15.75">
      <c r="A54" s="69" t="s">
        <v>248</v>
      </c>
      <c r="B54" s="69"/>
      <c r="C54" s="69"/>
      <c r="D54" s="69"/>
      <c r="E54" s="6"/>
      <c r="F54" s="69"/>
      <c r="G54" s="175"/>
      <c r="H54" s="69"/>
    </row>
    <row r="55" spans="1:8" ht="15.75" customHeight="1">
      <c r="A55" s="629" t="s">
        <v>318</v>
      </c>
      <c r="B55" s="629"/>
      <c r="C55" s="171"/>
      <c r="D55" s="171"/>
      <c r="E55" s="522" t="s">
        <v>594</v>
      </c>
      <c r="F55" s="522"/>
      <c r="G55" s="174"/>
    </row>
    <row r="56" spans="1:8" ht="15.75" customHeight="1">
      <c r="A56" s="629" t="s">
        <v>320</v>
      </c>
      <c r="B56" s="629"/>
      <c r="C56" s="171"/>
      <c r="D56" s="171"/>
      <c r="E56" s="524" t="s">
        <v>96</v>
      </c>
      <c r="F56" s="524"/>
      <c r="G56" s="176"/>
    </row>
    <row r="58" spans="1:8" ht="18.75">
      <c r="A58" s="441" t="s">
        <v>346</v>
      </c>
      <c r="B58" s="442"/>
      <c r="C58" s="442"/>
      <c r="E58" s="525" t="str">
        <f>IF((+$D$40)&lt;40,$E$60,($E$61))</f>
        <v>In Ordnung</v>
      </c>
      <c r="F58" s="525"/>
      <c r="G58" s="176"/>
    </row>
    <row r="59" spans="1:8" ht="15.75">
      <c r="A59" s="633" t="s">
        <v>245</v>
      </c>
      <c r="B59" s="633"/>
      <c r="C59" s="633"/>
      <c r="D59" s="633"/>
      <c r="E59" s="6"/>
      <c r="F59"/>
      <c r="G59"/>
    </row>
    <row r="60" spans="1:8" ht="15.75" customHeight="1">
      <c r="A60" s="629" t="s">
        <v>344</v>
      </c>
      <c r="B60" s="629"/>
      <c r="C60" s="629"/>
      <c r="D60" s="629"/>
      <c r="E60" s="524" t="s">
        <v>96</v>
      </c>
      <c r="F60" s="524"/>
      <c r="G60"/>
    </row>
    <row r="61" spans="1:8" ht="15.75" customHeight="1">
      <c r="A61" s="629" t="s">
        <v>345</v>
      </c>
      <c r="B61" s="629"/>
      <c r="C61" s="629"/>
      <c r="D61" s="629"/>
      <c r="E61" s="522" t="s">
        <v>497</v>
      </c>
      <c r="F61" s="522"/>
      <c r="G61"/>
    </row>
  </sheetData>
  <sheetProtection password="F263" sheet="1" objects="1" scenarios="1" selectLockedCells="1"/>
  <customSheetViews>
    <customSheetView guid="{31116DB4-1D35-4CCD-8F70-BBBAC3126855}" showGridLines="0">
      <selection activeCell="C32" sqref="C32"/>
      <pageMargins left="0.59" right="0.12" top="0.25" bottom="0.39" header="0.25" footer="0.28000000000000003"/>
      <pageSetup paperSize="9" scale="105" orientation="portrait" horizontalDpi="150" verticalDpi="150" r:id="rId1"/>
      <headerFooter alignWithMargins="0"/>
    </customSheetView>
  </customSheetViews>
  <mergeCells count="13">
    <mergeCell ref="B50:D50"/>
    <mergeCell ref="B51:D51"/>
    <mergeCell ref="A1:E2"/>
    <mergeCell ref="D4:E4"/>
    <mergeCell ref="D3:E3"/>
    <mergeCell ref="B3:C3"/>
    <mergeCell ref="B4:C4"/>
    <mergeCell ref="A59:D59"/>
    <mergeCell ref="A60:D60"/>
    <mergeCell ref="A61:D61"/>
    <mergeCell ref="A53:C53"/>
    <mergeCell ref="A55:B55"/>
    <mergeCell ref="A56:B56"/>
  </mergeCells>
  <phoneticPr fontId="0" type="noConversion"/>
  <conditionalFormatting sqref="E36">
    <cfRule type="cellIs" dxfId="203" priority="7" stopIfTrue="1" operator="equal">
      <formula>"Zu hoch!"</formula>
    </cfRule>
    <cfRule type="cellIs" dxfId="202" priority="8" stopIfTrue="1" operator="equal">
      <formula>"In Ordnung"</formula>
    </cfRule>
  </conditionalFormatting>
  <conditionalFormatting sqref="E40">
    <cfRule type="cellIs" dxfId="201" priority="5" stopIfTrue="1" operator="equal">
      <formula>"Zu steil!"</formula>
    </cfRule>
    <cfRule type="cellIs" dxfId="200" priority="6" stopIfTrue="1" operator="equal">
      <formula>"In Ordnung"</formula>
    </cfRule>
  </conditionalFormatting>
  <conditionalFormatting sqref="E40">
    <cfRule type="cellIs" dxfId="199" priority="3" stopIfTrue="1" operator="equal">
      <formula>"Zu steil!"</formula>
    </cfRule>
    <cfRule type="cellIs" dxfId="198" priority="4" stopIfTrue="1" operator="equal">
      <formula>"In Ordnung"</formula>
    </cfRule>
  </conditionalFormatting>
  <conditionalFormatting sqref="E40">
    <cfRule type="cellIs" dxfId="197" priority="1" stopIfTrue="1" operator="equal">
      <formula>"Zu steil!!"</formula>
    </cfRule>
    <cfRule type="cellIs" dxfId="196" priority="2" stopIfTrue="1" operator="equal">
      <formula>"In Ordnung"</formula>
    </cfRule>
  </conditionalFormatting>
  <pageMargins left="0.59" right="0.12" top="0.25" bottom="0.39" header="0.25" footer="0.28000000000000003"/>
  <pageSetup paperSize="9" scale="105" orientation="portrait" r:id="rId2"/>
  <headerFooter alignWithMargins="0"/>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3" tint="0.59999389629810485"/>
  </sheetPr>
  <dimension ref="A1:L53"/>
  <sheetViews>
    <sheetView showGridLines="0" zoomScaleNormal="100" workbookViewId="0">
      <selection activeCell="B3" sqref="B3:D3"/>
    </sheetView>
  </sheetViews>
  <sheetFormatPr baseColWidth="10" defaultRowHeight="12.75"/>
  <cols>
    <col min="1" max="1" width="5.7109375" style="3" customWidth="1"/>
    <col min="2" max="2" width="55.42578125" style="3" customWidth="1"/>
    <col min="3" max="3" width="5.42578125" style="3" customWidth="1"/>
    <col min="4" max="4" width="10.42578125" style="3" customWidth="1"/>
    <col min="5" max="5" width="8" style="3" customWidth="1"/>
    <col min="6" max="6" width="5.140625" style="3" customWidth="1"/>
    <col min="7" max="11" width="11.42578125" style="3"/>
    <col min="12" max="12" width="6.7109375" style="3" customWidth="1"/>
    <col min="13" max="14" width="11.42578125" style="3"/>
    <col min="15" max="15" width="3.28515625" style="3" customWidth="1"/>
    <col min="16" max="16384" width="11.42578125" style="3"/>
  </cols>
  <sheetData>
    <row r="1" spans="1:12" ht="27.75" customHeight="1">
      <c r="A1" s="575" t="s">
        <v>603</v>
      </c>
      <c r="B1" s="575"/>
      <c r="C1" s="575"/>
      <c r="D1" s="575"/>
      <c r="E1" s="575"/>
      <c r="F1" s="575"/>
    </row>
    <row r="2" spans="1:12" ht="53.25" customHeight="1">
      <c r="A2" s="577"/>
      <c r="B2" s="577"/>
      <c r="C2" s="577"/>
      <c r="D2" s="577"/>
      <c r="E2" s="577"/>
      <c r="F2" s="577"/>
    </row>
    <row r="3" spans="1:12" ht="26.25" customHeight="1">
      <c r="A3" s="107" t="s">
        <v>211</v>
      </c>
      <c r="B3" s="650"/>
      <c r="C3" s="650"/>
      <c r="D3" s="651"/>
      <c r="E3" s="581">
        <f ca="1">TODAY()</f>
        <v>43763</v>
      </c>
      <c r="F3" s="581"/>
    </row>
    <row r="4" spans="1:12" ht="22.5" customHeight="1">
      <c r="A4" s="108" t="s">
        <v>25</v>
      </c>
      <c r="B4" s="683"/>
      <c r="C4" s="683"/>
      <c r="D4" s="684"/>
      <c r="E4" s="685"/>
      <c r="F4" s="686"/>
    </row>
    <row r="5" spans="1:12">
      <c r="A5" s="93"/>
      <c r="B5" s="94"/>
      <c r="C5" s="94"/>
      <c r="D5" s="94"/>
      <c r="E5" s="94"/>
      <c r="F5" s="95"/>
    </row>
    <row r="6" spans="1:12">
      <c r="A6" s="96"/>
      <c r="B6" s="87"/>
      <c r="C6" s="87"/>
      <c r="D6" s="87"/>
      <c r="E6" s="87"/>
      <c r="F6" s="97"/>
    </row>
    <row r="7" spans="1:12">
      <c r="A7" s="96"/>
      <c r="B7" s="87"/>
      <c r="C7" s="87"/>
      <c r="D7" s="87"/>
      <c r="E7" s="87"/>
      <c r="F7" s="97"/>
    </row>
    <row r="8" spans="1:12">
      <c r="A8" s="96"/>
      <c r="B8" s="87"/>
      <c r="C8" s="87"/>
      <c r="D8" s="87"/>
      <c r="E8" s="87"/>
      <c r="F8" s="97"/>
    </row>
    <row r="9" spans="1:12">
      <c r="A9" s="96"/>
      <c r="B9" s="87"/>
      <c r="C9" s="87"/>
      <c r="D9" s="87"/>
      <c r="E9" s="87"/>
      <c r="F9" s="97"/>
    </row>
    <row r="10" spans="1:12">
      <c r="A10" s="96"/>
      <c r="B10" s="87"/>
      <c r="C10" s="87"/>
      <c r="D10" s="87"/>
      <c r="E10" s="87"/>
      <c r="F10" s="97"/>
    </row>
    <row r="11" spans="1:12">
      <c r="A11" s="96"/>
      <c r="B11" s="87"/>
      <c r="C11" s="87"/>
      <c r="D11" s="87"/>
      <c r="E11" s="87"/>
      <c r="F11" s="97"/>
    </row>
    <row r="12" spans="1:12">
      <c r="A12" s="96"/>
      <c r="B12" s="87"/>
      <c r="C12" s="87"/>
      <c r="D12" s="87"/>
      <c r="E12" s="87"/>
      <c r="F12" s="97"/>
    </row>
    <row r="13" spans="1:12">
      <c r="A13" s="96"/>
      <c r="B13" s="87"/>
      <c r="C13" s="87"/>
      <c r="D13" s="87"/>
      <c r="E13" s="87"/>
      <c r="F13" s="97"/>
    </row>
    <row r="14" spans="1:12">
      <c r="A14" s="96"/>
      <c r="B14" s="87"/>
      <c r="C14" s="87"/>
      <c r="D14" s="87"/>
      <c r="E14" s="87"/>
      <c r="F14" s="97"/>
    </row>
    <row r="15" spans="1:12">
      <c r="A15" s="96"/>
      <c r="B15" s="87"/>
      <c r="C15" s="87"/>
      <c r="D15" s="87"/>
      <c r="E15" s="87"/>
      <c r="F15" s="97"/>
    </row>
    <row r="16" spans="1:12">
      <c r="A16" s="96"/>
      <c r="B16" s="87"/>
      <c r="C16" s="87"/>
      <c r="D16" s="87"/>
      <c r="E16" s="87"/>
      <c r="F16" s="97"/>
      <c r="L16" s="61"/>
    </row>
    <row r="17" spans="1:7">
      <c r="A17" s="96"/>
      <c r="B17" s="31"/>
      <c r="C17" s="31"/>
      <c r="D17" s="87"/>
      <c r="E17" s="87"/>
      <c r="F17" s="97"/>
    </row>
    <row r="18" spans="1:7">
      <c r="A18" s="96"/>
      <c r="B18" s="87"/>
      <c r="C18" s="87"/>
      <c r="D18" s="87"/>
      <c r="E18" s="87"/>
      <c r="F18" s="97"/>
    </row>
    <row r="19" spans="1:7">
      <c r="A19" s="96"/>
      <c r="B19" s="87"/>
      <c r="C19" s="87"/>
      <c r="D19" s="87"/>
      <c r="E19" s="87"/>
      <c r="F19" s="97"/>
    </row>
    <row r="20" spans="1:7">
      <c r="A20" s="96"/>
      <c r="B20" s="87"/>
      <c r="C20" s="87"/>
      <c r="D20" s="87"/>
      <c r="E20" s="87"/>
      <c r="F20" s="97"/>
    </row>
    <row r="21" spans="1:7">
      <c r="A21" s="96"/>
      <c r="B21" s="31" t="s">
        <v>55</v>
      </c>
      <c r="C21" s="31"/>
      <c r="D21" s="87"/>
      <c r="E21" s="87"/>
      <c r="F21" s="97"/>
    </row>
    <row r="22" spans="1:7">
      <c r="A22" s="96"/>
      <c r="B22" s="87"/>
      <c r="C22" s="87"/>
      <c r="D22" s="87"/>
      <c r="E22" s="87"/>
      <c r="F22" s="97"/>
    </row>
    <row r="23" spans="1:7">
      <c r="A23" s="96"/>
      <c r="B23" s="87"/>
      <c r="C23" s="87"/>
      <c r="D23" s="87"/>
      <c r="E23" s="87"/>
      <c r="F23" s="97"/>
    </row>
    <row r="24" spans="1:7">
      <c r="A24" s="96"/>
      <c r="B24" s="87"/>
      <c r="C24" s="87"/>
      <c r="D24" s="87"/>
      <c r="E24" s="87"/>
      <c r="F24" s="97"/>
    </row>
    <row r="25" spans="1:7">
      <c r="A25" s="96"/>
      <c r="B25" s="87"/>
      <c r="C25" s="87"/>
      <c r="D25" s="87"/>
      <c r="E25" s="87"/>
      <c r="F25" s="97"/>
      <c r="G25" s="6"/>
    </row>
    <row r="26" spans="1:7">
      <c r="A26" s="96"/>
      <c r="B26" s="87"/>
      <c r="C26" s="87"/>
      <c r="D26" s="87"/>
      <c r="E26" s="87"/>
      <c r="F26" s="97"/>
    </row>
    <row r="27" spans="1:7">
      <c r="A27" s="96"/>
      <c r="B27" s="87"/>
      <c r="C27" s="87"/>
      <c r="D27" s="87"/>
      <c r="E27" s="87"/>
      <c r="F27" s="97"/>
    </row>
    <row r="28" spans="1:7">
      <c r="A28" s="96"/>
      <c r="B28" s="87"/>
      <c r="C28" s="87"/>
      <c r="D28" s="87"/>
      <c r="E28" s="87"/>
      <c r="F28" s="97"/>
    </row>
    <row r="29" spans="1:7">
      <c r="A29" s="96"/>
      <c r="B29" s="87"/>
      <c r="C29" s="87"/>
      <c r="D29" s="87"/>
      <c r="E29" s="87"/>
      <c r="F29" s="97"/>
    </row>
    <row r="30" spans="1:7">
      <c r="A30" s="98"/>
      <c r="B30" s="99"/>
      <c r="C30" s="99"/>
      <c r="D30" s="99"/>
      <c r="E30" s="99"/>
      <c r="F30" s="100"/>
    </row>
    <row r="31" spans="1:7">
      <c r="A31" s="61"/>
      <c r="B31" s="61"/>
      <c r="C31" s="61"/>
      <c r="D31" s="61"/>
      <c r="E31" s="682"/>
      <c r="F31" s="682"/>
    </row>
    <row r="32" spans="1:7" ht="15.75">
      <c r="A32" s="28" t="s">
        <v>214</v>
      </c>
      <c r="C32" s="4"/>
      <c r="D32" s="443" t="s">
        <v>218</v>
      </c>
      <c r="E32" s="7"/>
    </row>
    <row r="33" spans="1:6" ht="18" customHeight="1">
      <c r="A33" s="89">
        <v>1</v>
      </c>
      <c r="B33" s="61" t="s">
        <v>380</v>
      </c>
      <c r="C33" s="408" t="s">
        <v>140</v>
      </c>
      <c r="D33" s="444">
        <v>210</v>
      </c>
      <c r="E33" s="7"/>
    </row>
    <row r="34" spans="1:6" ht="18" customHeight="1">
      <c r="A34" s="89">
        <v>2</v>
      </c>
      <c r="B34" s="61" t="s">
        <v>388</v>
      </c>
      <c r="C34" s="408" t="s">
        <v>105</v>
      </c>
      <c r="D34" s="445">
        <v>220</v>
      </c>
      <c r="E34" s="7"/>
    </row>
    <row r="35" spans="1:6" ht="18" customHeight="1">
      <c r="A35" s="89"/>
      <c r="B35" s="61" t="s">
        <v>787</v>
      </c>
      <c r="C35" s="408"/>
      <c r="E35" s="7"/>
    </row>
    <row r="36" spans="1:6" ht="28.5" customHeight="1">
      <c r="A36" s="14"/>
      <c r="B36" s="4"/>
      <c r="C36" s="4"/>
      <c r="D36" s="7"/>
      <c r="E36" s="7"/>
    </row>
    <row r="37" spans="1:6" ht="15.75" customHeight="1">
      <c r="A37" s="211" t="s">
        <v>217</v>
      </c>
      <c r="D37" s="39"/>
      <c r="E37" s="243" t="s">
        <v>101</v>
      </c>
    </row>
    <row r="38" spans="1:6" ht="18" customHeight="1">
      <c r="A38" s="88">
        <v>3</v>
      </c>
      <c r="B38" s="628" t="s">
        <v>386</v>
      </c>
      <c r="C38" s="628"/>
      <c r="D38" s="446" t="s">
        <v>125</v>
      </c>
      <c r="E38" s="430">
        <f>IF(($D$33-150)&lt;0,150,(($D$33*2/3+50)))</f>
        <v>190</v>
      </c>
    </row>
    <row r="39" spans="1:6" ht="18" customHeight="1">
      <c r="A39" s="88">
        <v>4</v>
      </c>
      <c r="B39" s="188" t="s">
        <v>387</v>
      </c>
      <c r="C39" s="188"/>
      <c r="D39" s="446" t="s">
        <v>119</v>
      </c>
      <c r="E39" s="430">
        <f>$D$34+(150-(60*$D$34/$D$33))</f>
        <v>307.14285714285711</v>
      </c>
    </row>
    <row r="40" spans="1:6" ht="45.75" customHeight="1">
      <c r="A40" s="71" t="s">
        <v>79</v>
      </c>
      <c r="B40" s="72"/>
      <c r="C40" s="72"/>
      <c r="D40" s="72"/>
      <c r="E40" s="72"/>
      <c r="F40" s="72" t="str">
        <f>+Inhaltsv.!$C$47</f>
        <v>Technische Daten Spielplatzgeräte - Version 5.08</v>
      </c>
    </row>
    <row r="41" spans="1:6">
      <c r="B41"/>
      <c r="C41"/>
      <c r="D41"/>
    </row>
    <row r="42" spans="1:6">
      <c r="B42"/>
      <c r="C42"/>
      <c r="D42"/>
    </row>
    <row r="43" spans="1:6">
      <c r="B43"/>
      <c r="C43"/>
      <c r="D43"/>
    </row>
    <row r="44" spans="1:6">
      <c r="B44"/>
      <c r="C44"/>
      <c r="D44"/>
    </row>
    <row r="45" spans="1:6" ht="31.5" customHeight="1"/>
    <row r="51" spans="7:8">
      <c r="G51"/>
      <c r="H51"/>
    </row>
    <row r="52" spans="7:8">
      <c r="G52"/>
      <c r="H52"/>
    </row>
    <row r="53" spans="7:8">
      <c r="G53" s="1"/>
      <c r="H53"/>
    </row>
  </sheetData>
  <sheetProtection password="F263" sheet="1" objects="1" scenarios="1" selectLockedCells="1"/>
  <customSheetViews>
    <customSheetView guid="{31116DB4-1D35-4CCD-8F70-BBBAC3126855}" showGridLines="0" topLeftCell="A2">
      <selection activeCell="N32" sqref="N32"/>
      <pageMargins left="0.54" right="0.12" top="0.25" bottom="0.39" header="0.25" footer="0.28000000000000003"/>
      <pageSetup paperSize="9" scale="105" orientation="portrait" horizontalDpi="300" verticalDpi="300" r:id="rId1"/>
      <headerFooter alignWithMargins="0"/>
    </customSheetView>
  </customSheetViews>
  <mergeCells count="7">
    <mergeCell ref="B38:C38"/>
    <mergeCell ref="A1:F2"/>
    <mergeCell ref="E31:F31"/>
    <mergeCell ref="B3:D3"/>
    <mergeCell ref="E3:F3"/>
    <mergeCell ref="B4:D4"/>
    <mergeCell ref="E4:F4"/>
  </mergeCells>
  <phoneticPr fontId="0" type="noConversion"/>
  <pageMargins left="0.54" right="0.12" top="0.25" bottom="0.39" header="0.25" footer="0.28000000000000003"/>
  <pageSetup paperSize="9" scale="105"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6" tint="0.39997558519241921"/>
    <pageSetUpPr fitToPage="1"/>
  </sheetPr>
  <dimension ref="A1:E72"/>
  <sheetViews>
    <sheetView topLeftCell="A16" zoomScaleNormal="100" workbookViewId="0">
      <selection activeCell="C26" sqref="C26"/>
    </sheetView>
  </sheetViews>
  <sheetFormatPr baseColWidth="10" defaultColWidth="16.42578125" defaultRowHeight="24" customHeight="1"/>
  <cols>
    <col min="1" max="1" width="4.7109375" style="15" customWidth="1"/>
    <col min="2" max="2" width="90.140625" style="15" customWidth="1"/>
    <col min="3" max="3" width="27.7109375" style="15" customWidth="1"/>
    <col min="4" max="4" width="8.42578125" style="15" customWidth="1"/>
    <col min="5" max="16384" width="16.42578125" style="15"/>
  </cols>
  <sheetData>
    <row r="1" spans="1:5" s="65" customFormat="1" ht="81" customHeight="1" thickBot="1">
      <c r="A1" s="278"/>
      <c r="B1" s="423" t="s">
        <v>647</v>
      </c>
      <c r="C1" s="203"/>
      <c r="D1" s="75"/>
    </row>
    <row r="2" spans="1:5" s="65" customFormat="1" ht="24.75" customHeight="1">
      <c r="B2" s="186"/>
      <c r="C2" s="187"/>
      <c r="D2" s="75"/>
    </row>
    <row r="3" spans="1:5" s="65" customFormat="1" ht="33" customHeight="1">
      <c r="A3" s="195" t="s">
        <v>122</v>
      </c>
      <c r="B3" s="566" t="s">
        <v>179</v>
      </c>
      <c r="C3" s="567"/>
      <c r="D3" s="75"/>
    </row>
    <row r="4" spans="1:5" s="65" customFormat="1" ht="33" customHeight="1">
      <c r="A4" s="195" t="s">
        <v>122</v>
      </c>
      <c r="B4" s="566" t="s">
        <v>180</v>
      </c>
      <c r="C4" s="567"/>
      <c r="D4" s="75"/>
    </row>
    <row r="5" spans="1:5" s="65" customFormat="1" ht="33" customHeight="1">
      <c r="A5" s="195" t="s">
        <v>122</v>
      </c>
      <c r="B5" s="566" t="s">
        <v>673</v>
      </c>
      <c r="C5" s="567"/>
      <c r="D5" s="75"/>
    </row>
    <row r="6" spans="1:5" s="65" customFormat="1" ht="33" customHeight="1">
      <c r="A6" s="195" t="s">
        <v>122</v>
      </c>
      <c r="B6" s="566" t="s">
        <v>181</v>
      </c>
      <c r="C6" s="567"/>
      <c r="D6" s="75"/>
    </row>
    <row r="7" spans="1:5" s="65" customFormat="1" ht="15" customHeight="1">
      <c r="B7" s="186"/>
      <c r="C7" s="187"/>
      <c r="D7" s="75"/>
    </row>
    <row r="8" spans="1:5" s="65" customFormat="1" ht="24" customHeight="1">
      <c r="B8" s="556" t="s">
        <v>179</v>
      </c>
      <c r="C8" s="556"/>
      <c r="D8" s="75"/>
    </row>
    <row r="9" spans="1:5" ht="51" customHeight="1">
      <c r="A9" s="195"/>
      <c r="B9" s="563" t="s">
        <v>674</v>
      </c>
      <c r="C9" s="563"/>
      <c r="D9" s="75"/>
    </row>
    <row r="10" spans="1:5" ht="50.25" customHeight="1">
      <c r="B10" s="564" t="s">
        <v>182</v>
      </c>
      <c r="C10" s="565"/>
      <c r="D10" s="75"/>
    </row>
    <row r="11" spans="1:5" ht="23.25" customHeight="1">
      <c r="B11" s="566" t="s">
        <v>183</v>
      </c>
      <c r="C11" s="567"/>
      <c r="D11" s="75"/>
    </row>
    <row r="12" spans="1:5" ht="32.25" customHeight="1">
      <c r="B12" s="560" t="s">
        <v>184</v>
      </c>
      <c r="C12" s="568"/>
      <c r="D12" s="75"/>
      <c r="E12" s="16"/>
    </row>
    <row r="13" spans="1:5" s="78" customFormat="1" ht="99" customHeight="1">
      <c r="B13" s="196"/>
      <c r="C13" s="197"/>
      <c r="D13" s="76"/>
      <c r="E13" s="77"/>
    </row>
    <row r="14" spans="1:5" s="78" customFormat="1" ht="96" customHeight="1">
      <c r="B14" s="196"/>
      <c r="C14" s="197"/>
      <c r="D14" s="76"/>
      <c r="E14" s="77"/>
    </row>
    <row r="15" spans="1:5" s="78" customFormat="1" ht="57.75" customHeight="1">
      <c r="B15" s="557" t="s">
        <v>185</v>
      </c>
      <c r="C15" s="558"/>
      <c r="D15" s="76"/>
      <c r="E15" s="79"/>
    </row>
    <row r="16" spans="1:5" s="78" customFormat="1" ht="59.25" customHeight="1">
      <c r="B16" s="557" t="s">
        <v>675</v>
      </c>
      <c r="C16" s="558"/>
      <c r="D16" s="76"/>
      <c r="E16" s="77"/>
    </row>
    <row r="17" spans="2:5" ht="84.75" customHeight="1">
      <c r="B17" s="557" t="s">
        <v>769</v>
      </c>
      <c r="C17" s="558"/>
      <c r="D17" s="75"/>
      <c r="E17" s="16"/>
    </row>
    <row r="18" spans="2:5" ht="18" customHeight="1">
      <c r="B18" s="260" t="s">
        <v>186</v>
      </c>
      <c r="C18" s="198"/>
      <c r="D18" s="75"/>
      <c r="E18" s="16"/>
    </row>
    <row r="19" spans="2:5" ht="18" customHeight="1">
      <c r="B19" s="199" t="s">
        <v>187</v>
      </c>
      <c r="C19" s="199"/>
      <c r="D19" s="75"/>
      <c r="E19" s="16"/>
    </row>
    <row r="20" spans="2:5" ht="18" customHeight="1">
      <c r="B20" s="559" t="s">
        <v>770</v>
      </c>
      <c r="C20" s="559"/>
      <c r="D20" s="75"/>
      <c r="E20" s="16"/>
    </row>
    <row r="21" spans="2:5" ht="18" customHeight="1">
      <c r="B21" s="199" t="s">
        <v>676</v>
      </c>
      <c r="C21" s="199"/>
      <c r="D21" s="75"/>
      <c r="E21" s="16"/>
    </row>
    <row r="22" spans="2:5" ht="37.5" customHeight="1">
      <c r="B22" s="560" t="s">
        <v>677</v>
      </c>
      <c r="C22" s="560"/>
      <c r="D22" s="200" t="s">
        <v>123</v>
      </c>
      <c r="E22" s="16"/>
    </row>
    <row r="23" spans="2:5" ht="0.75" hidden="1" customHeight="1">
      <c r="B23" s="75"/>
      <c r="C23" s="75"/>
      <c r="D23" s="75"/>
      <c r="E23" s="16"/>
    </row>
    <row r="24" spans="2:5" ht="3.75" hidden="1" customHeight="1">
      <c r="B24" s="75"/>
      <c r="C24" s="75"/>
      <c r="D24" s="75"/>
      <c r="E24" s="16"/>
    </row>
    <row r="25" spans="2:5" ht="3.75" hidden="1" customHeight="1">
      <c r="B25" s="75"/>
      <c r="C25" s="75"/>
      <c r="D25" s="75"/>
      <c r="E25" s="16"/>
    </row>
    <row r="26" spans="2:5" ht="48" customHeight="1">
      <c r="B26" s="71" t="s">
        <v>66</v>
      </c>
      <c r="C26" s="542" t="str">
        <f>+Inhaltsv.!$C$47</f>
        <v>Technische Daten Spielplatzgeräte - Version 5.08</v>
      </c>
    </row>
    <row r="27" spans="2:5" ht="24" customHeight="1">
      <c r="E27" s="16"/>
    </row>
    <row r="28" spans="2:5" ht="24" customHeight="1">
      <c r="B28" s="556" t="s">
        <v>180</v>
      </c>
      <c r="C28" s="556"/>
      <c r="E28" s="16"/>
    </row>
    <row r="29" spans="2:5" ht="42.75" customHeight="1">
      <c r="B29" s="561" t="s">
        <v>190</v>
      </c>
      <c r="C29" s="561"/>
      <c r="E29" s="200"/>
    </row>
    <row r="30" spans="2:5" ht="45.75" customHeight="1">
      <c r="B30" s="562" t="s">
        <v>189</v>
      </c>
      <c r="C30" s="562"/>
      <c r="E30" s="16"/>
    </row>
    <row r="31" spans="2:5" ht="24" customHeight="1">
      <c r="B31" s="562" t="s">
        <v>188</v>
      </c>
      <c r="C31" s="562"/>
      <c r="E31" s="16"/>
    </row>
    <row r="32" spans="2:5" ht="84.75" customHeight="1">
      <c r="B32" s="562" t="s">
        <v>678</v>
      </c>
      <c r="C32" s="562"/>
      <c r="E32" s="16"/>
    </row>
    <row r="33" spans="1:5" ht="24" customHeight="1">
      <c r="B33" s="555"/>
      <c r="C33" s="555"/>
      <c r="E33" s="16"/>
    </row>
    <row r="34" spans="1:5" ht="24" customHeight="1">
      <c r="B34" s="556" t="s">
        <v>191</v>
      </c>
      <c r="C34" s="556"/>
      <c r="E34" s="201"/>
    </row>
    <row r="35" spans="1:5" ht="24" customHeight="1">
      <c r="B35" s="555"/>
      <c r="C35" s="555"/>
    </row>
    <row r="36" spans="1:5" ht="24" customHeight="1">
      <c r="B36" s="555"/>
      <c r="C36" s="555"/>
    </row>
    <row r="37" spans="1:5" ht="24" customHeight="1">
      <c r="B37" s="555"/>
      <c r="C37" s="555"/>
    </row>
    <row r="38" spans="1:5" ht="24" customHeight="1">
      <c r="B38" s="555"/>
      <c r="C38" s="555"/>
    </row>
    <row r="39" spans="1:5" ht="24" customHeight="1">
      <c r="B39" s="153"/>
    </row>
    <row r="40" spans="1:5" ht="24" customHeight="1">
      <c r="B40" s="555"/>
      <c r="C40" s="555"/>
    </row>
    <row r="41" spans="1:5" ht="24" customHeight="1">
      <c r="A41" s="202"/>
    </row>
    <row r="64" spans="2:3" ht="24" customHeight="1">
      <c r="B64" s="71" t="s">
        <v>67</v>
      </c>
      <c r="C64" s="542" t="str">
        <f>+Inhaltsv.!$C$47</f>
        <v>Technische Daten Spielplatzgeräte - Version 5.08</v>
      </c>
    </row>
    <row r="65" spans="2:3" ht="24" customHeight="1">
      <c r="B65" s="227"/>
      <c r="C65" s="228"/>
    </row>
    <row r="66" spans="2:3" ht="24" customHeight="1">
      <c r="B66" s="556" t="s">
        <v>181</v>
      </c>
      <c r="C66" s="556"/>
    </row>
    <row r="67" spans="2:3" ht="81.75" customHeight="1">
      <c r="B67" s="553" t="s">
        <v>679</v>
      </c>
      <c r="C67" s="553"/>
    </row>
    <row r="68" spans="2:3" ht="33.75" customHeight="1">
      <c r="B68" s="554" t="s">
        <v>680</v>
      </c>
      <c r="C68" s="554"/>
    </row>
    <row r="69" spans="2:3" ht="95.25" customHeight="1">
      <c r="B69" s="552" t="s">
        <v>681</v>
      </c>
      <c r="C69" s="552"/>
    </row>
    <row r="70" spans="2:3" ht="257.25" customHeight="1">
      <c r="B70" s="277"/>
      <c r="C70" s="276"/>
    </row>
    <row r="71" spans="2:3" ht="395.25" customHeight="1"/>
    <row r="72" spans="2:3" ht="68.25" customHeight="1">
      <c r="B72" s="71" t="s">
        <v>68</v>
      </c>
      <c r="C72" s="542" t="str">
        <f>+Inhaltsv.!$C$47</f>
        <v>Technische Daten Spielplatzgeräte - Version 5.08</v>
      </c>
    </row>
  </sheetData>
  <sheetProtection password="F263" sheet="1" objects="1" scenarios="1"/>
  <customSheetViews>
    <customSheetView guid="{31116DB4-1D35-4CCD-8F70-BBBAC3126855}" showGridLines="0" fitToPage="1" printArea="1" hiddenRows="1" topLeftCell="A5">
      <selection activeCell="A2" sqref="A2"/>
      <pageMargins left="0.56000000000000005" right="0.17" top="0.45" bottom="0.74803149606299213" header="0.23622047244094491" footer="0.51181102362204722"/>
      <pageSetup paperSize="9" scale="80" orientation="portrait" horizontalDpi="300" verticalDpi="300" r:id="rId1"/>
      <headerFooter alignWithMargins="0">
        <oddFooter>&amp;C&amp;B</oddFooter>
      </headerFooter>
    </customSheetView>
  </customSheetViews>
  <mergeCells count="30">
    <mergeCell ref="B3:C3"/>
    <mergeCell ref="B4:C4"/>
    <mergeCell ref="B5:C5"/>
    <mergeCell ref="B6:C6"/>
    <mergeCell ref="B8:C8"/>
    <mergeCell ref="B9:C9"/>
    <mergeCell ref="B34:C34"/>
    <mergeCell ref="B35:C35"/>
    <mergeCell ref="B32:C32"/>
    <mergeCell ref="B33:C33"/>
    <mergeCell ref="B28:C28"/>
    <mergeCell ref="B10:C10"/>
    <mergeCell ref="B11:C11"/>
    <mergeCell ref="B12:C12"/>
    <mergeCell ref="B36:C36"/>
    <mergeCell ref="B37:C37"/>
    <mergeCell ref="B15:C15"/>
    <mergeCell ref="B16:C16"/>
    <mergeCell ref="B17:C17"/>
    <mergeCell ref="B20:C20"/>
    <mergeCell ref="B22:C22"/>
    <mergeCell ref="B29:C29"/>
    <mergeCell ref="B30:C30"/>
    <mergeCell ref="B31:C31"/>
    <mergeCell ref="B69:C69"/>
    <mergeCell ref="B67:C67"/>
    <mergeCell ref="B68:C68"/>
    <mergeCell ref="B38:C38"/>
    <mergeCell ref="B66:C66"/>
    <mergeCell ref="B40:C40"/>
  </mergeCells>
  <phoneticPr fontId="0" type="noConversion"/>
  <hyperlinks>
    <hyperlink ref="B3:C3" location="Anleitung!B15" display="Allgemeine Informationen"/>
    <hyperlink ref="B4:C4" location="Anleitung!B28" display="Ausfüllen eines Merkblattes"/>
    <hyperlink ref="B5:C5" location="Anleitung!B50" display="Wo befinden sich die Eingabe- und die Ergebniszellen?"/>
    <hyperlink ref="B6:C6" location="Anleitung!B69" display="Wie gehe ich ohne Laptop vor Ort vor?"/>
    <hyperlink ref="B11:C11" location="'Mode emploi'!A1" display="Navigieren per Hyperlink (wie im Internet!)"/>
  </hyperlinks>
  <pageMargins left="0.55118110236220474" right="0.15748031496062992" top="0.70866141732283472" bottom="0.23622047244094491" header="0.23622047244094491" footer="0.19685039370078741"/>
  <pageSetup paperSize="9" scale="76" fitToWidth="3" fitToHeight="3" orientation="portrait" horizontalDpi="300" verticalDpi="300" r:id="rId2"/>
  <headerFooter alignWithMargins="0">
    <oddFooter>&amp;C&amp;B</oddFooter>
  </headerFooter>
  <rowBreaks count="1" manualBreakCount="1">
    <brk id="27" max="2"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6" tint="0.39997558519241921"/>
    <pageSetUpPr fitToPage="1"/>
  </sheetPr>
  <dimension ref="A1:AB96"/>
  <sheetViews>
    <sheetView showGridLines="0" topLeftCell="A19" zoomScaleNormal="100" workbookViewId="0">
      <selection activeCell="K21" sqref="K21"/>
    </sheetView>
  </sheetViews>
  <sheetFormatPr baseColWidth="10" defaultRowHeight="12.75"/>
  <cols>
    <col min="1" max="1" width="4.140625" style="106" customWidth="1"/>
    <col min="2" max="9" width="10.7109375" style="106" customWidth="1"/>
    <col min="10" max="10" width="4.85546875" style="106" customWidth="1"/>
    <col min="11" max="12" width="12" style="106" customWidth="1"/>
    <col min="13" max="13" width="2.28515625" style="106" customWidth="1"/>
    <col min="14" max="16384" width="11.42578125" style="106"/>
  </cols>
  <sheetData>
    <row r="1" spans="1:13" ht="30" customHeight="1">
      <c r="B1" s="110"/>
      <c r="C1" s="156"/>
      <c r="D1" s="707"/>
      <c r="E1" s="707"/>
      <c r="F1" s="707"/>
      <c r="G1" s="707"/>
      <c r="H1" s="707"/>
      <c r="I1" s="707"/>
      <c r="J1" s="707"/>
      <c r="K1" s="707"/>
      <c r="L1" s="707"/>
      <c r="M1" s="707"/>
    </row>
    <row r="2" spans="1:13" ht="30" customHeight="1">
      <c r="A2" s="594" t="s">
        <v>738</v>
      </c>
      <c r="B2" s="594"/>
      <c r="C2" s="594"/>
      <c r="D2" s="594"/>
      <c r="E2" s="594"/>
      <c r="F2" s="594"/>
      <c r="G2" s="594"/>
      <c r="H2" s="594"/>
      <c r="I2" s="594"/>
      <c r="J2" s="594"/>
      <c r="K2" s="594"/>
      <c r="L2" s="594"/>
    </row>
    <row r="3" spans="1:13" ht="26.25" customHeight="1">
      <c r="A3" s="184" t="s">
        <v>211</v>
      </c>
      <c r="B3" s="701"/>
      <c r="C3" s="701"/>
      <c r="D3" s="701"/>
      <c r="E3" s="701"/>
      <c r="F3" s="701"/>
      <c r="G3" s="701"/>
      <c r="H3" s="701"/>
      <c r="I3" s="701"/>
      <c r="J3" s="702"/>
      <c r="K3" s="708">
        <f ca="1">TODAY()</f>
        <v>43763</v>
      </c>
      <c r="L3" s="708"/>
      <c r="M3" s="708"/>
    </row>
    <row r="4" spans="1:13" ht="22.5" customHeight="1">
      <c r="A4" s="185" t="s">
        <v>25</v>
      </c>
      <c r="B4" s="699"/>
      <c r="C4" s="699"/>
      <c r="D4" s="699"/>
      <c r="E4" s="699"/>
      <c r="F4" s="699"/>
      <c r="G4" s="699"/>
      <c r="H4" s="699"/>
      <c r="I4" s="699"/>
      <c r="J4" s="700"/>
      <c r="K4" s="709"/>
      <c r="L4" s="709"/>
      <c r="M4" s="709"/>
    </row>
    <row r="5" spans="1:13" ht="20.100000000000001" customHeight="1">
      <c r="A5" s="157"/>
      <c r="B5" s="158"/>
      <c r="C5" s="158"/>
      <c r="D5" s="158"/>
      <c r="E5" s="158"/>
      <c r="F5" s="158"/>
      <c r="G5" s="158"/>
      <c r="H5" s="158"/>
      <c r="I5" s="158"/>
      <c r="J5" s="158"/>
      <c r="K5" s="158"/>
      <c r="L5" s="158"/>
      <c r="M5" s="159"/>
    </row>
    <row r="6" spans="1:13" ht="20.100000000000001" customHeight="1">
      <c r="A6" s="109"/>
      <c r="B6" s="110"/>
      <c r="C6" s="110"/>
      <c r="D6" s="450" t="s">
        <v>146</v>
      </c>
      <c r="E6" s="449">
        <v>210</v>
      </c>
      <c r="F6" s="110"/>
      <c r="G6" s="449">
        <v>1500</v>
      </c>
      <c r="H6" s="451" t="s">
        <v>397</v>
      </c>
      <c r="I6" s="110"/>
      <c r="J6" s="110"/>
      <c r="K6" s="110"/>
      <c r="L6" s="110"/>
      <c r="M6" s="111"/>
    </row>
    <row r="7" spans="1:13" ht="20.100000000000001" customHeight="1">
      <c r="A7" s="109"/>
      <c r="B7" s="110"/>
      <c r="C7" s="110"/>
      <c r="D7" s="110"/>
      <c r="E7" s="110"/>
      <c r="F7" s="110"/>
      <c r="G7" s="110"/>
      <c r="H7" s="110"/>
      <c r="I7" s="110"/>
      <c r="J7" s="110"/>
      <c r="K7" s="110"/>
      <c r="L7" s="110"/>
      <c r="M7" s="111"/>
    </row>
    <row r="8" spans="1:13" ht="20.100000000000001" customHeight="1">
      <c r="A8" s="109"/>
      <c r="B8" s="110"/>
      <c r="C8" s="110"/>
      <c r="D8" s="450" t="s">
        <v>147</v>
      </c>
      <c r="E8" s="449">
        <v>180</v>
      </c>
      <c r="F8" s="110"/>
      <c r="G8" s="110"/>
      <c r="H8" s="110"/>
      <c r="I8" s="110"/>
      <c r="J8" s="110"/>
      <c r="K8" s="110"/>
      <c r="L8" s="110"/>
      <c r="M8" s="111"/>
    </row>
    <row r="9" spans="1:13" ht="20.100000000000001" customHeight="1">
      <c r="A9" s="109"/>
      <c r="B9" s="110"/>
      <c r="C9" s="110"/>
      <c r="D9" s="110"/>
      <c r="E9" s="110"/>
      <c r="F9" s="110"/>
      <c r="G9" s="110"/>
      <c r="H9" s="110"/>
      <c r="I9" s="110"/>
      <c r="J9" s="110"/>
      <c r="K9" s="110"/>
      <c r="L9" s="110"/>
      <c r="M9" s="111"/>
    </row>
    <row r="10" spans="1:13" ht="20.100000000000001" customHeight="1">
      <c r="A10" s="109"/>
      <c r="B10" s="110"/>
      <c r="C10" s="110"/>
      <c r="D10" s="110"/>
      <c r="E10" s="110"/>
      <c r="F10" s="110"/>
      <c r="G10" s="110"/>
      <c r="H10" s="110"/>
      <c r="I10" s="110"/>
      <c r="J10" s="110"/>
      <c r="K10" s="110"/>
      <c r="L10" s="110"/>
      <c r="M10" s="111"/>
    </row>
    <row r="11" spans="1:13" ht="20.100000000000001" customHeight="1">
      <c r="A11" s="109"/>
      <c r="B11" s="110"/>
      <c r="C11" s="110"/>
      <c r="D11" s="110"/>
      <c r="E11" s="110"/>
      <c r="F11" s="110"/>
      <c r="G11" s="110"/>
      <c r="H11" s="110"/>
      <c r="I11" s="110"/>
      <c r="J11" s="110"/>
      <c r="K11" s="110"/>
      <c r="L11" s="110"/>
      <c r="M11" s="111"/>
    </row>
    <row r="12" spans="1:13" ht="20.100000000000001" customHeight="1">
      <c r="A12" s="109"/>
      <c r="B12" s="110"/>
      <c r="C12" s="110"/>
      <c r="D12" s="110"/>
      <c r="E12" s="110"/>
      <c r="F12" s="110"/>
      <c r="G12" s="110"/>
      <c r="H12" s="110"/>
      <c r="I12" s="110"/>
      <c r="J12" s="110"/>
      <c r="K12" s="110"/>
      <c r="L12" s="110"/>
      <c r="M12" s="111"/>
    </row>
    <row r="13" spans="1:13" ht="20.100000000000001" customHeight="1">
      <c r="A13" s="109"/>
      <c r="B13" s="110"/>
      <c r="C13" s="110"/>
      <c r="D13" s="110"/>
      <c r="E13" s="110"/>
      <c r="F13" s="110"/>
      <c r="G13" s="110"/>
      <c r="H13" s="110"/>
      <c r="I13" s="110"/>
      <c r="J13" s="110"/>
      <c r="K13" s="110"/>
      <c r="L13" s="110"/>
      <c r="M13" s="111"/>
    </row>
    <row r="14" spans="1:13" ht="20.100000000000001" customHeight="1">
      <c r="A14" s="109"/>
      <c r="B14" s="110"/>
      <c r="C14" s="110"/>
      <c r="D14" s="110"/>
      <c r="E14" s="110"/>
      <c r="F14" s="110"/>
      <c r="G14" s="110"/>
      <c r="H14" s="110"/>
      <c r="I14" s="110"/>
      <c r="J14" s="110"/>
      <c r="K14" s="110"/>
      <c r="L14" s="110"/>
      <c r="M14" s="111"/>
    </row>
    <row r="15" spans="1:13" ht="20.100000000000001" customHeight="1">
      <c r="A15" s="109"/>
      <c r="B15" s="110"/>
      <c r="C15" s="110"/>
      <c r="D15" s="110"/>
      <c r="E15" s="110"/>
      <c r="F15" s="110"/>
      <c r="G15" s="110"/>
      <c r="H15" s="110"/>
      <c r="I15" s="110"/>
      <c r="J15" s="110"/>
      <c r="K15" s="110"/>
      <c r="L15" s="110"/>
      <c r="M15" s="111"/>
    </row>
    <row r="16" spans="1:13" ht="20.100000000000001" customHeight="1">
      <c r="A16" s="109"/>
      <c r="B16" s="110"/>
      <c r="C16" s="110"/>
      <c r="D16" s="110"/>
      <c r="E16" s="110"/>
      <c r="F16" s="110"/>
      <c r="G16" s="110"/>
      <c r="H16" s="110"/>
      <c r="I16" s="110"/>
      <c r="J16" s="110"/>
      <c r="K16" s="110"/>
      <c r="L16" s="110"/>
      <c r="M16" s="111"/>
    </row>
    <row r="17" spans="1:28" ht="20.100000000000001" customHeight="1">
      <c r="A17" s="109"/>
      <c r="B17" s="110"/>
      <c r="C17" s="110"/>
      <c r="D17" s="110"/>
      <c r="E17" s="110"/>
      <c r="F17" s="110"/>
      <c r="G17" s="110"/>
      <c r="H17" s="110"/>
      <c r="I17" s="110"/>
      <c r="J17" s="110"/>
      <c r="K17" s="110"/>
      <c r="L17" s="110"/>
      <c r="M17" s="111"/>
    </row>
    <row r="18" spans="1:28" ht="20.100000000000001" customHeight="1">
      <c r="A18" s="109"/>
      <c r="B18" s="110"/>
      <c r="C18" s="110"/>
      <c r="D18" s="110"/>
      <c r="E18" s="110"/>
      <c r="F18" s="110"/>
      <c r="G18" s="110"/>
      <c r="H18" s="110"/>
      <c r="I18" s="110"/>
      <c r="J18" s="110"/>
      <c r="K18" s="110"/>
      <c r="L18" s="110"/>
      <c r="M18" s="111"/>
    </row>
    <row r="19" spans="1:28" ht="20.100000000000001" customHeight="1">
      <c r="A19" s="109"/>
      <c r="B19" s="110"/>
      <c r="C19" s="110"/>
      <c r="D19" s="110"/>
      <c r="E19" s="110"/>
      <c r="F19" s="110"/>
      <c r="G19" s="110"/>
      <c r="H19" s="110"/>
      <c r="I19" s="110"/>
      <c r="J19" s="110"/>
      <c r="K19" s="110"/>
      <c r="L19" s="110"/>
      <c r="M19" s="111"/>
    </row>
    <row r="20" spans="1:28" ht="20.100000000000001" customHeight="1">
      <c r="A20" s="109"/>
      <c r="B20" s="110"/>
      <c r="C20" s="110"/>
      <c r="D20" s="110"/>
      <c r="E20" s="110"/>
      <c r="F20" s="110"/>
      <c r="G20" s="110"/>
      <c r="H20" s="110"/>
      <c r="I20" s="110"/>
      <c r="J20" s="110"/>
      <c r="K20" s="110"/>
      <c r="L20" s="110"/>
      <c r="M20" s="111"/>
    </row>
    <row r="21" spans="1:28" ht="20.100000000000001" customHeight="1">
      <c r="A21" s="109"/>
      <c r="B21" s="110"/>
      <c r="C21" s="110"/>
      <c r="D21" s="110"/>
      <c r="E21" s="110"/>
      <c r="F21" s="110"/>
      <c r="G21" s="110"/>
      <c r="H21" s="110"/>
      <c r="I21" s="110"/>
      <c r="J21" s="110"/>
      <c r="K21" s="449">
        <v>40</v>
      </c>
      <c r="L21" s="160"/>
      <c r="M21" s="111"/>
    </row>
    <row r="22" spans="1:28" ht="20.100000000000001" customHeight="1">
      <c r="A22" s="109"/>
      <c r="B22" s="110"/>
      <c r="C22" s="110"/>
      <c r="D22" s="110"/>
      <c r="E22" s="110"/>
      <c r="F22" s="110"/>
      <c r="G22" s="710"/>
      <c r="H22" s="161"/>
      <c r="I22" s="161"/>
      <c r="J22" s="110"/>
      <c r="K22" s="452" t="s">
        <v>396</v>
      </c>
      <c r="L22" s="162"/>
      <c r="M22" s="111"/>
    </row>
    <row r="23" spans="1:28" ht="20.100000000000001" customHeight="1">
      <c r="A23" s="109"/>
      <c r="B23" s="110"/>
      <c r="C23" s="110"/>
      <c r="D23" s="110"/>
      <c r="E23" s="110"/>
      <c r="F23" s="110"/>
      <c r="G23" s="711"/>
      <c r="H23" s="163"/>
      <c r="I23" s="163"/>
      <c r="J23" s="110"/>
      <c r="K23" s="110"/>
      <c r="L23" s="110"/>
      <c r="M23" s="111"/>
    </row>
    <row r="24" spans="1:28" ht="20.100000000000001" customHeight="1">
      <c r="A24" s="109"/>
      <c r="B24" s="110"/>
      <c r="C24" s="110"/>
      <c r="D24" s="110"/>
      <c r="E24" s="110"/>
      <c r="F24" s="110"/>
      <c r="G24" s="163"/>
      <c r="H24" s="163"/>
      <c r="I24" s="163"/>
      <c r="J24" s="110"/>
      <c r="K24" s="110"/>
      <c r="L24" s="110"/>
      <c r="M24" s="111"/>
    </row>
    <row r="25" spans="1:28" ht="20.100000000000001" customHeight="1">
      <c r="A25" s="109"/>
      <c r="B25" s="110"/>
      <c r="C25" s="110"/>
      <c r="D25" s="110"/>
      <c r="E25" s="110"/>
      <c r="F25" s="110"/>
      <c r="G25" s="163"/>
      <c r="H25" s="163"/>
      <c r="I25" s="163"/>
      <c r="J25" s="110"/>
      <c r="K25" s="110"/>
      <c r="L25" s="110"/>
      <c r="M25" s="111"/>
    </row>
    <row r="26" spans="1:28" ht="20.100000000000001" customHeight="1">
      <c r="A26" s="109"/>
      <c r="B26" s="110"/>
      <c r="C26" s="110"/>
      <c r="D26" s="110"/>
      <c r="E26" s="110"/>
      <c r="F26" s="110"/>
      <c r="G26" s="163"/>
      <c r="H26" s="163"/>
      <c r="I26" s="163"/>
      <c r="J26" s="110"/>
      <c r="K26" s="110"/>
      <c r="L26" s="110"/>
      <c r="M26" s="111"/>
      <c r="P26" s="526"/>
      <c r="Q26" s="526"/>
      <c r="R26" s="526"/>
      <c r="S26" s="526"/>
      <c r="T26" s="526"/>
      <c r="U26" s="526"/>
      <c r="V26" s="526"/>
      <c r="W26" s="526"/>
      <c r="X26" s="526"/>
      <c r="Y26" s="526"/>
      <c r="Z26" s="526"/>
      <c r="AA26" s="526"/>
      <c r="AB26" s="526"/>
    </row>
    <row r="27" spans="1:28" ht="20.100000000000001" customHeight="1">
      <c r="A27" s="109"/>
      <c r="C27" s="110"/>
      <c r="D27" s="110"/>
      <c r="E27" s="110"/>
      <c r="F27" s="110"/>
      <c r="G27" s="449">
        <v>199</v>
      </c>
      <c r="H27" s="163"/>
      <c r="I27" s="163"/>
      <c r="J27" s="110"/>
      <c r="K27" s="110"/>
      <c r="L27" s="110"/>
      <c r="M27" s="111"/>
      <c r="P27" s="687"/>
      <c r="Q27" s="688"/>
      <c r="R27" s="688"/>
      <c r="S27" s="688"/>
      <c r="T27" s="688"/>
      <c r="U27" s="688"/>
      <c r="V27" s="688"/>
      <c r="W27" s="688"/>
      <c r="X27" s="688"/>
      <c r="Y27" s="688"/>
      <c r="Z27" s="688"/>
      <c r="AA27" s="688"/>
      <c r="AB27" s="688"/>
    </row>
    <row r="28" spans="1:28" ht="20.100000000000001" customHeight="1">
      <c r="A28" s="109"/>
      <c r="B28" s="449">
        <v>199</v>
      </c>
      <c r="C28" s="110"/>
      <c r="D28" s="110"/>
      <c r="E28" s="110"/>
      <c r="F28" s="110"/>
      <c r="G28" s="163"/>
      <c r="H28" s="163"/>
      <c r="I28" s="163"/>
      <c r="J28" s="110"/>
      <c r="K28" s="110"/>
      <c r="L28" s="110"/>
      <c r="M28" s="111"/>
    </row>
    <row r="29" spans="1:28" ht="20.100000000000001" customHeight="1">
      <c r="A29" s="109"/>
      <c r="B29" s="110"/>
      <c r="C29" s="110"/>
      <c r="D29" s="110"/>
      <c r="F29" s="110"/>
      <c r="G29" s="449">
        <v>199</v>
      </c>
      <c r="H29" s="163"/>
      <c r="I29" s="163"/>
      <c r="J29" s="110"/>
      <c r="K29" s="110"/>
      <c r="L29" s="110"/>
      <c r="M29" s="111"/>
    </row>
    <row r="30" spans="1:28" ht="20.100000000000001" customHeight="1">
      <c r="A30" s="109"/>
      <c r="B30" s="110"/>
      <c r="C30" s="110"/>
      <c r="D30" s="110"/>
      <c r="E30" s="449">
        <v>199</v>
      </c>
      <c r="F30" s="110"/>
      <c r="G30" s="163"/>
      <c r="H30" s="163"/>
      <c r="I30" s="163"/>
      <c r="J30" s="110"/>
      <c r="K30" s="110"/>
      <c r="L30" s="110"/>
      <c r="M30" s="111"/>
    </row>
    <row r="31" spans="1:28" ht="20.100000000000001" customHeight="1">
      <c r="A31" s="115"/>
      <c r="B31" s="164"/>
      <c r="C31" s="164"/>
      <c r="D31" s="164"/>
      <c r="E31" s="116"/>
      <c r="F31" s="164"/>
      <c r="G31" s="164"/>
      <c r="H31" s="164"/>
      <c r="I31" s="164"/>
      <c r="J31" s="164"/>
      <c r="K31" s="164"/>
      <c r="L31" s="164"/>
      <c r="M31" s="165"/>
    </row>
    <row r="32" spans="1:28" ht="47.25" customHeight="1">
      <c r="A32" s="705" t="s">
        <v>779</v>
      </c>
      <c r="B32" s="706"/>
      <c r="C32" s="706"/>
      <c r="D32" s="706"/>
      <c r="E32" s="706"/>
      <c r="F32" s="706"/>
      <c r="G32" s="706"/>
      <c r="H32" s="706"/>
      <c r="I32" s="706"/>
      <c r="J32" s="706"/>
      <c r="K32" s="706"/>
      <c r="L32" s="706"/>
      <c r="M32" s="706"/>
    </row>
    <row r="33" spans="1:15" ht="21.95" customHeight="1">
      <c r="A33" s="192" t="s">
        <v>398</v>
      </c>
      <c r="D33" s="119"/>
      <c r="E33" s="119"/>
      <c r="K33" s="447" t="s">
        <v>218</v>
      </c>
      <c r="L33" s="127"/>
    </row>
    <row r="34" spans="1:15" ht="21.95" customHeight="1">
      <c r="A34" s="179">
        <v>1</v>
      </c>
      <c r="B34" s="181" t="s">
        <v>399</v>
      </c>
      <c r="D34" s="119"/>
      <c r="E34" s="119"/>
      <c r="K34" s="448">
        <v>5</v>
      </c>
      <c r="L34" s="127"/>
    </row>
    <row r="35" spans="1:15" ht="21.95" customHeight="1">
      <c r="A35" s="179">
        <v>2</v>
      </c>
      <c r="B35" s="181" t="s">
        <v>400</v>
      </c>
      <c r="C35" s="110"/>
      <c r="D35" s="110"/>
      <c r="E35" s="110"/>
      <c r="F35" s="110"/>
      <c r="G35" s="110"/>
      <c r="H35" s="110"/>
      <c r="I35" s="110"/>
      <c r="J35" s="110"/>
      <c r="K35" s="448">
        <v>90</v>
      </c>
      <c r="L35" s="127"/>
      <c r="M35" s="110"/>
    </row>
    <row r="36" spans="1:15" ht="9.75" customHeight="1">
      <c r="A36" s="134"/>
      <c r="B36" s="110"/>
      <c r="C36" s="110"/>
      <c r="D36" s="110"/>
      <c r="E36" s="110"/>
      <c r="F36" s="110"/>
      <c r="G36" s="110"/>
      <c r="H36" s="110"/>
      <c r="I36" s="110"/>
      <c r="J36" s="110"/>
      <c r="K36" s="110"/>
      <c r="L36" s="110"/>
      <c r="M36" s="110"/>
    </row>
    <row r="37" spans="1:15" ht="21.95" customHeight="1">
      <c r="A37" s="192" t="s">
        <v>217</v>
      </c>
      <c r="C37" s="110"/>
      <c r="D37" s="110"/>
      <c r="E37" s="110"/>
      <c r="F37" s="110"/>
      <c r="G37" s="110"/>
      <c r="H37" s="110"/>
      <c r="I37" s="110"/>
      <c r="J37" s="110"/>
      <c r="K37" s="703" t="s">
        <v>360</v>
      </c>
      <c r="L37" s="704"/>
    </row>
    <row r="38" spans="1:15" ht="21.95" customHeight="1">
      <c r="A38" s="180">
        <v>4</v>
      </c>
      <c r="B38" s="177" t="s">
        <v>433</v>
      </c>
      <c r="C38" s="182"/>
      <c r="D38" s="182"/>
      <c r="E38" s="182"/>
      <c r="F38" s="182"/>
      <c r="G38" s="182"/>
      <c r="H38" s="508" t="s">
        <v>121</v>
      </c>
      <c r="I38" s="509">
        <f>(+G6/100)/K34</f>
        <v>3</v>
      </c>
      <c r="J38" s="501" t="s">
        <v>107</v>
      </c>
      <c r="K38" s="697" t="str">
        <f>+J54</f>
        <v>In Ordnung</v>
      </c>
      <c r="L38" s="698"/>
      <c r="M38" s="110"/>
    </row>
    <row r="39" spans="1:15" ht="21.95" customHeight="1">
      <c r="A39" s="180">
        <v>5</v>
      </c>
      <c r="B39" s="551" t="s">
        <v>834</v>
      </c>
      <c r="C39" s="183"/>
      <c r="D39" s="183"/>
      <c r="E39" s="183"/>
      <c r="F39" s="183"/>
      <c r="G39" s="183"/>
      <c r="H39" s="508" t="s">
        <v>148</v>
      </c>
      <c r="I39" s="510">
        <f>+K21*(K35/130)</f>
        <v>27.692307692307693</v>
      </c>
      <c r="J39" s="511" t="s">
        <v>101</v>
      </c>
      <c r="K39" s="697" t="str">
        <f>+J59</f>
        <v>Zu niedrig!</v>
      </c>
      <c r="L39" s="698"/>
      <c r="M39" s="160"/>
    </row>
    <row r="40" spans="1:15" ht="21.95" customHeight="1">
      <c r="A40" s="180">
        <v>6</v>
      </c>
      <c r="B40" s="177" t="s">
        <v>740</v>
      </c>
      <c r="C40" s="183"/>
      <c r="D40" s="183"/>
      <c r="E40" s="183"/>
      <c r="F40" s="183"/>
      <c r="G40" s="183"/>
      <c r="H40" s="508" t="s">
        <v>149</v>
      </c>
      <c r="I40" s="510">
        <f>+E8</f>
        <v>180</v>
      </c>
      <c r="J40" s="511" t="s">
        <v>101</v>
      </c>
      <c r="K40" s="697" t="str">
        <f>+J64</f>
        <v>In Ordnung</v>
      </c>
      <c r="L40" s="698"/>
      <c r="M40" s="160"/>
    </row>
    <row r="41" spans="1:15" ht="21.95" customHeight="1">
      <c r="A41" s="180" t="s">
        <v>108</v>
      </c>
      <c r="B41" s="177" t="s">
        <v>401</v>
      </c>
      <c r="C41" s="183"/>
      <c r="D41" s="183"/>
      <c r="E41" s="183"/>
      <c r="F41" s="183"/>
      <c r="G41" s="183"/>
      <c r="H41" s="508" t="s">
        <v>150</v>
      </c>
      <c r="I41" s="510">
        <f>+E6</f>
        <v>210</v>
      </c>
      <c r="J41" s="512" t="s">
        <v>101</v>
      </c>
      <c r="K41" s="697" t="str">
        <f>+J69</f>
        <v>In Ordnung</v>
      </c>
      <c r="L41" s="698"/>
      <c r="M41" s="160"/>
    </row>
    <row r="42" spans="1:15" ht="21.95" customHeight="1">
      <c r="A42" s="180" t="s">
        <v>109</v>
      </c>
      <c r="B42" s="177" t="s">
        <v>402</v>
      </c>
      <c r="C42" s="183"/>
      <c r="D42" s="183"/>
      <c r="E42" s="183"/>
      <c r="F42" s="183"/>
      <c r="G42" s="183"/>
      <c r="H42" s="508" t="s">
        <v>150</v>
      </c>
      <c r="I42" s="510">
        <f>+E6</f>
        <v>210</v>
      </c>
      <c r="J42" s="512" t="s">
        <v>101</v>
      </c>
      <c r="K42" s="697" t="str">
        <f>+J74</f>
        <v>In Ordnung</v>
      </c>
      <c r="L42" s="698"/>
      <c r="M42" s="160"/>
    </row>
    <row r="43" spans="1:15" ht="21.95" customHeight="1">
      <c r="A43" s="180" t="s">
        <v>110</v>
      </c>
      <c r="B43" s="177" t="s">
        <v>403</v>
      </c>
      <c r="C43" s="183"/>
      <c r="D43" s="183"/>
      <c r="E43" s="183"/>
      <c r="F43" s="183"/>
      <c r="G43" s="183"/>
      <c r="H43" s="513"/>
      <c r="I43" s="510">
        <f>+G27</f>
        <v>199</v>
      </c>
      <c r="J43" s="512" t="s">
        <v>101</v>
      </c>
      <c r="K43" s="697" t="str">
        <f>+J79</f>
        <v>Zu schmal!</v>
      </c>
      <c r="L43" s="698"/>
      <c r="M43" s="160"/>
    </row>
    <row r="44" spans="1:15" ht="21.95" customHeight="1">
      <c r="A44" s="180" t="s">
        <v>111</v>
      </c>
      <c r="B44" s="177" t="s">
        <v>404</v>
      </c>
      <c r="C44" s="183"/>
      <c r="D44" s="183"/>
      <c r="E44" s="183"/>
      <c r="F44" s="183"/>
      <c r="G44" s="183"/>
      <c r="H44" s="513"/>
      <c r="I44" s="510">
        <f>+G29</f>
        <v>199</v>
      </c>
      <c r="J44" s="512" t="s">
        <v>101</v>
      </c>
      <c r="K44" s="697" t="str">
        <f>+J84</f>
        <v>Zu schmal!</v>
      </c>
      <c r="L44" s="698"/>
      <c r="M44" s="160"/>
      <c r="N44" s="127"/>
    </row>
    <row r="45" spans="1:15" ht="21.95" customHeight="1">
      <c r="A45" s="180">
        <v>9</v>
      </c>
      <c r="B45" s="177" t="s">
        <v>414</v>
      </c>
      <c r="C45" s="183"/>
      <c r="D45" s="183"/>
      <c r="E45" s="183"/>
      <c r="F45" s="183"/>
      <c r="G45" s="183"/>
      <c r="H45" s="513"/>
      <c r="I45" s="510">
        <f>+E30</f>
        <v>199</v>
      </c>
      <c r="J45" s="512" t="s">
        <v>101</v>
      </c>
      <c r="K45" s="697" t="str">
        <f>+J89</f>
        <v>Zu kurz!</v>
      </c>
      <c r="L45" s="698"/>
      <c r="M45" s="160"/>
      <c r="N45" s="127"/>
    </row>
    <row r="46" spans="1:15" ht="21.95" customHeight="1">
      <c r="A46" s="180">
        <v>10</v>
      </c>
      <c r="B46" s="177" t="s">
        <v>741</v>
      </c>
      <c r="C46" s="183"/>
      <c r="D46" s="183"/>
      <c r="E46" s="183"/>
      <c r="F46" s="183"/>
      <c r="G46" s="183"/>
      <c r="H46" s="514"/>
      <c r="I46" s="510">
        <f>+B28</f>
        <v>199</v>
      </c>
      <c r="J46" s="512" t="s">
        <v>101</v>
      </c>
      <c r="K46" s="697" t="str">
        <f>+J94</f>
        <v>Zu schmal!</v>
      </c>
      <c r="L46" s="698"/>
      <c r="M46" s="160"/>
      <c r="N46" s="160"/>
      <c r="O46" s="166"/>
    </row>
    <row r="47" spans="1:15" ht="18" customHeight="1">
      <c r="A47" s="110"/>
      <c r="B47" s="160"/>
      <c r="C47" s="160"/>
      <c r="D47" s="160"/>
      <c r="E47" s="160"/>
      <c r="F47" s="160"/>
      <c r="G47" s="160"/>
      <c r="H47" s="160"/>
      <c r="I47" s="160"/>
      <c r="J47" s="160"/>
      <c r="K47" s="160"/>
      <c r="L47" s="160"/>
      <c r="M47" s="160"/>
      <c r="O47" s="127"/>
    </row>
    <row r="48" spans="1:15" ht="21.75" customHeight="1">
      <c r="A48" s="244" t="s">
        <v>80</v>
      </c>
      <c r="B48" s="167"/>
      <c r="C48" s="168"/>
      <c r="D48" s="168"/>
      <c r="E48" s="168"/>
      <c r="F48" s="168"/>
      <c r="G48" s="167"/>
      <c r="H48" s="167"/>
      <c r="I48" s="168"/>
      <c r="J48" s="168"/>
      <c r="K48" s="168"/>
      <c r="L48" s="168"/>
      <c r="M48" s="72" t="str">
        <f>+Inhaltsv.!$C$47</f>
        <v>Technische Daten Spielplatzgeräte - Version 5.08</v>
      </c>
      <c r="N48" s="110"/>
    </row>
    <row r="49" spans="1:15">
      <c r="B49" s="160"/>
      <c r="C49" s="160"/>
      <c r="D49" s="160"/>
      <c r="E49" s="160"/>
      <c r="F49" s="160"/>
      <c r="G49" s="160"/>
      <c r="H49" s="160"/>
      <c r="I49" s="160"/>
      <c r="J49" s="160"/>
      <c r="K49" s="160"/>
      <c r="L49" s="160"/>
      <c r="M49" s="160"/>
      <c r="N49" s="110"/>
    </row>
    <row r="50" spans="1:15" ht="43.5" customHeight="1">
      <c r="B50" s="160"/>
      <c r="C50" s="160"/>
      <c r="D50" s="169"/>
      <c r="E50" s="160"/>
      <c r="F50" s="160"/>
      <c r="G50" s="160"/>
      <c r="H50" s="160"/>
      <c r="I50" s="160"/>
      <c r="J50" s="160"/>
      <c r="K50" s="160"/>
      <c r="L50" s="160"/>
      <c r="M50" s="160"/>
      <c r="N50" s="110"/>
    </row>
    <row r="51" spans="1:15" ht="12" customHeight="1">
      <c r="B51" s="160"/>
      <c r="C51" s="160"/>
      <c r="D51" s="160"/>
      <c r="E51" s="160"/>
      <c r="F51" s="160"/>
      <c r="G51" s="160"/>
      <c r="H51" s="160"/>
      <c r="I51" s="160"/>
      <c r="J51" s="160"/>
      <c r="K51" s="160"/>
      <c r="L51" s="160"/>
      <c r="M51" s="160"/>
      <c r="N51" s="110"/>
    </row>
    <row r="53" spans="1:15" ht="18.75">
      <c r="A53" s="493" t="s">
        <v>417</v>
      </c>
      <c r="B53" s="494"/>
      <c r="C53" s="494"/>
      <c r="D53" s="494"/>
      <c r="E53" s="494"/>
      <c r="F53" s="494"/>
      <c r="G53" s="494"/>
      <c r="H53" s="495"/>
      <c r="I53" s="496"/>
      <c r="J53" s="496"/>
      <c r="K53" s="496"/>
      <c r="L53" s="496"/>
      <c r="M53" s="127"/>
    </row>
    <row r="54" spans="1:15" ht="15.75" customHeight="1">
      <c r="A54" s="497" t="s">
        <v>405</v>
      </c>
      <c r="B54" s="497"/>
      <c r="C54" s="497"/>
      <c r="D54" s="497"/>
      <c r="E54" s="496"/>
      <c r="F54" s="496"/>
      <c r="G54" s="496"/>
      <c r="H54" s="496"/>
      <c r="I54" s="496"/>
      <c r="J54" s="693" t="str">
        <f>IF((+$I$38)&gt;7,$J$55,($J$56))</f>
        <v>In Ordnung</v>
      </c>
      <c r="K54" s="693"/>
      <c r="L54" s="693"/>
      <c r="M54" s="127"/>
    </row>
    <row r="55" spans="1:15" ht="15.75" customHeight="1">
      <c r="A55" s="690" t="s">
        <v>319</v>
      </c>
      <c r="B55" s="690"/>
      <c r="C55" s="690"/>
      <c r="D55" s="690"/>
      <c r="E55" s="496"/>
      <c r="F55" s="496"/>
      <c r="G55" s="496"/>
      <c r="H55" s="496"/>
      <c r="I55" s="498"/>
      <c r="J55" s="691" t="s">
        <v>425</v>
      </c>
      <c r="K55" s="691"/>
      <c r="L55" s="691"/>
    </row>
    <row r="56" spans="1:15" ht="18.75">
      <c r="A56" s="690" t="s">
        <v>321</v>
      </c>
      <c r="B56" s="690"/>
      <c r="C56" s="690"/>
      <c r="D56" s="690"/>
      <c r="E56" s="496"/>
      <c r="F56" s="496"/>
      <c r="G56" s="496"/>
      <c r="H56" s="496"/>
      <c r="I56" s="498"/>
      <c r="J56" s="694" t="s">
        <v>96</v>
      </c>
      <c r="K56" s="694"/>
      <c r="L56" s="694"/>
    </row>
    <row r="57" spans="1:15">
      <c r="A57" s="496"/>
      <c r="B57" s="496"/>
      <c r="C57" s="499"/>
      <c r="D57" s="496"/>
      <c r="E57" s="496"/>
      <c r="F57" s="496"/>
      <c r="G57" s="496"/>
      <c r="H57" s="496"/>
      <c r="I57" s="499"/>
      <c r="J57" s="500"/>
      <c r="K57" s="500"/>
      <c r="L57" s="501"/>
    </row>
    <row r="58" spans="1:15" s="133" customFormat="1" ht="18.75">
      <c r="A58" s="502" t="s">
        <v>418</v>
      </c>
      <c r="B58" s="502"/>
      <c r="C58" s="502"/>
      <c r="D58" s="502"/>
      <c r="E58" s="502"/>
      <c r="F58" s="502"/>
      <c r="G58" s="503"/>
      <c r="H58" s="504"/>
      <c r="I58" s="505"/>
      <c r="J58" s="506"/>
      <c r="K58" s="506"/>
      <c r="L58" s="506"/>
      <c r="N58" s="388"/>
      <c r="O58" s="388"/>
    </row>
    <row r="59" spans="1:15" ht="18.75">
      <c r="A59" s="497" t="s">
        <v>406</v>
      </c>
      <c r="B59" s="497"/>
      <c r="C59" s="497"/>
      <c r="D59" s="497"/>
      <c r="E59" s="496"/>
      <c r="F59" s="496"/>
      <c r="G59" s="496"/>
      <c r="H59" s="496"/>
      <c r="I59" s="496"/>
      <c r="J59" s="693" t="str">
        <f>IF((+$I$39)&lt;40,$J$60,($J$61))</f>
        <v>Zu niedrig!</v>
      </c>
      <c r="K59" s="693"/>
      <c r="L59" s="693"/>
      <c r="N59" s="127"/>
      <c r="O59" s="127"/>
    </row>
    <row r="60" spans="1:15" ht="15.75" customHeight="1">
      <c r="A60" s="690" t="s">
        <v>389</v>
      </c>
      <c r="B60" s="690"/>
      <c r="C60" s="690"/>
      <c r="D60" s="690"/>
      <c r="E60" s="690"/>
      <c r="F60" s="690"/>
      <c r="G60" s="496"/>
      <c r="H60" s="496"/>
      <c r="I60" s="498"/>
      <c r="J60" s="691" t="s">
        <v>331</v>
      </c>
      <c r="K60" s="691"/>
      <c r="L60" s="691"/>
      <c r="N60" s="137"/>
      <c r="O60" s="127"/>
    </row>
    <row r="61" spans="1:15" ht="18.75" customHeight="1">
      <c r="A61" s="690" t="s">
        <v>390</v>
      </c>
      <c r="B61" s="690"/>
      <c r="C61" s="690"/>
      <c r="D61" s="690"/>
      <c r="E61" s="690"/>
      <c r="F61" s="690"/>
      <c r="G61" s="496"/>
      <c r="H61" s="496"/>
      <c r="I61" s="498"/>
      <c r="J61" s="694" t="s">
        <v>96</v>
      </c>
      <c r="K61" s="694"/>
      <c r="L61" s="694"/>
    </row>
    <row r="62" spans="1:15">
      <c r="A62" s="496"/>
      <c r="B62" s="496"/>
      <c r="C62" s="496"/>
      <c r="D62" s="496"/>
      <c r="E62" s="496"/>
      <c r="F62" s="496"/>
      <c r="G62" s="496"/>
      <c r="H62" s="496"/>
      <c r="I62" s="496"/>
      <c r="J62" s="501"/>
      <c r="K62" s="501"/>
      <c r="L62" s="501"/>
    </row>
    <row r="63" spans="1:15" ht="18.75">
      <c r="A63" s="695" t="s">
        <v>419</v>
      </c>
      <c r="B63" s="696"/>
      <c r="C63" s="696"/>
      <c r="D63" s="696"/>
      <c r="E63" s="696"/>
      <c r="F63" s="696"/>
      <c r="G63" s="496"/>
      <c r="H63" s="496"/>
      <c r="I63" s="496"/>
      <c r="J63" s="501"/>
      <c r="K63" s="501"/>
      <c r="L63" s="501"/>
    </row>
    <row r="64" spans="1:15" ht="18.75">
      <c r="A64" s="692" t="s">
        <v>407</v>
      </c>
      <c r="B64" s="692"/>
      <c r="C64" s="692"/>
      <c r="D64" s="692"/>
      <c r="E64" s="496"/>
      <c r="F64" s="496"/>
      <c r="G64" s="496"/>
      <c r="H64" s="496"/>
      <c r="I64" s="496"/>
      <c r="J64" s="693" t="str">
        <f>IF((+$I$40)&gt;200,$J$65,($J$66))</f>
        <v>In Ordnung</v>
      </c>
      <c r="K64" s="693"/>
      <c r="L64" s="693"/>
    </row>
    <row r="65" spans="1:12" ht="19.5">
      <c r="A65" s="690" t="s">
        <v>392</v>
      </c>
      <c r="B65" s="690"/>
      <c r="C65" s="690"/>
      <c r="D65" s="690"/>
      <c r="E65" s="496"/>
      <c r="F65" s="496"/>
      <c r="G65" s="496"/>
      <c r="H65" s="496"/>
      <c r="I65" s="496"/>
      <c r="J65" s="691" t="s">
        <v>594</v>
      </c>
      <c r="K65" s="691"/>
      <c r="L65" s="691"/>
    </row>
    <row r="66" spans="1:12" ht="18.75">
      <c r="A66" s="690" t="s">
        <v>391</v>
      </c>
      <c r="B66" s="690"/>
      <c r="C66" s="690"/>
      <c r="D66" s="690"/>
      <c r="E66" s="496"/>
      <c r="F66" s="496"/>
      <c r="G66" s="496"/>
      <c r="H66" s="496"/>
      <c r="I66" s="496"/>
      <c r="J66" s="694" t="s">
        <v>96</v>
      </c>
      <c r="K66" s="694"/>
      <c r="L66" s="694"/>
    </row>
    <row r="67" spans="1:12" ht="15">
      <c r="A67" s="507"/>
      <c r="B67" s="507"/>
      <c r="C67" s="507"/>
      <c r="D67" s="507"/>
      <c r="E67" s="496"/>
      <c r="F67" s="496"/>
      <c r="G67" s="496"/>
      <c r="H67" s="496"/>
      <c r="I67" s="496"/>
      <c r="J67" s="501"/>
      <c r="K67" s="501"/>
      <c r="L67" s="501"/>
    </row>
    <row r="68" spans="1:12" ht="18.75">
      <c r="A68" s="689" t="s">
        <v>420</v>
      </c>
      <c r="B68" s="689"/>
      <c r="C68" s="689"/>
      <c r="D68" s="689"/>
      <c r="E68" s="689"/>
      <c r="F68" s="689"/>
      <c r="G68" s="689"/>
      <c r="H68" s="689"/>
      <c r="I68" s="496"/>
      <c r="J68" s="501"/>
      <c r="K68" s="501"/>
      <c r="L68" s="501"/>
    </row>
    <row r="69" spans="1:12" ht="18.75">
      <c r="A69" s="692" t="s">
        <v>408</v>
      </c>
      <c r="B69" s="692"/>
      <c r="C69" s="692"/>
      <c r="D69" s="692"/>
      <c r="E69" s="496"/>
      <c r="F69" s="496"/>
      <c r="G69" s="496"/>
      <c r="H69" s="496"/>
      <c r="I69" s="496"/>
      <c r="J69" s="693" t="str">
        <f>IF((+$I$41)&lt;210,$J$70,($J$71))</f>
        <v>In Ordnung</v>
      </c>
      <c r="K69" s="693"/>
      <c r="L69" s="693"/>
    </row>
    <row r="70" spans="1:12" ht="18.75" customHeight="1">
      <c r="A70" s="690" t="s">
        <v>393</v>
      </c>
      <c r="B70" s="690"/>
      <c r="C70" s="690"/>
      <c r="D70" s="690"/>
      <c r="E70" s="496"/>
      <c r="F70" s="496"/>
      <c r="G70" s="496"/>
      <c r="H70" s="496"/>
      <c r="I70" s="496"/>
      <c r="J70" s="691" t="s">
        <v>424</v>
      </c>
      <c r="K70" s="691"/>
      <c r="L70" s="691"/>
    </row>
    <row r="71" spans="1:12" ht="19.5" customHeight="1">
      <c r="A71" s="690" t="s">
        <v>259</v>
      </c>
      <c r="B71" s="690"/>
      <c r="C71" s="690"/>
      <c r="D71" s="690"/>
      <c r="E71" s="496"/>
      <c r="F71" s="496"/>
      <c r="G71" s="496"/>
      <c r="H71" s="496"/>
      <c r="I71" s="496"/>
      <c r="J71" s="694" t="s">
        <v>96</v>
      </c>
      <c r="K71" s="694"/>
      <c r="L71" s="694"/>
    </row>
    <row r="72" spans="1:12">
      <c r="A72" s="496"/>
      <c r="B72" s="496"/>
      <c r="C72" s="496"/>
      <c r="D72" s="496"/>
      <c r="E72" s="496"/>
      <c r="F72" s="496"/>
      <c r="G72" s="496"/>
      <c r="H72" s="496"/>
      <c r="I72" s="496"/>
      <c r="J72" s="501"/>
      <c r="K72" s="501"/>
      <c r="L72" s="501"/>
    </row>
    <row r="73" spans="1:12" ht="18.75">
      <c r="A73" s="493" t="s">
        <v>421</v>
      </c>
      <c r="B73" s="494"/>
      <c r="C73" s="494"/>
      <c r="D73" s="494"/>
      <c r="E73" s="494"/>
      <c r="F73" s="494"/>
      <c r="G73" s="494"/>
      <c r="H73" s="494"/>
      <c r="I73" s="496"/>
      <c r="J73" s="501"/>
      <c r="K73" s="501"/>
      <c r="L73" s="501"/>
    </row>
    <row r="74" spans="1:12" ht="18.75">
      <c r="A74" s="692" t="s">
        <v>409</v>
      </c>
      <c r="B74" s="692"/>
      <c r="C74" s="692"/>
      <c r="D74" s="692"/>
      <c r="E74" s="496"/>
      <c r="F74" s="496"/>
      <c r="G74" s="496"/>
      <c r="H74" s="496"/>
      <c r="I74" s="496"/>
      <c r="J74" s="693" t="str">
        <f>IF((+$I$41)&lt;180,$J$75,($J$76))</f>
        <v>In Ordnung</v>
      </c>
      <c r="K74" s="693"/>
      <c r="L74" s="693"/>
    </row>
    <row r="75" spans="1:12" ht="18.75" customHeight="1">
      <c r="A75" s="690" t="s">
        <v>394</v>
      </c>
      <c r="B75" s="690"/>
      <c r="C75" s="690"/>
      <c r="D75" s="690"/>
      <c r="E75" s="496"/>
      <c r="F75" s="496"/>
      <c r="G75" s="496"/>
      <c r="H75" s="496"/>
      <c r="I75" s="496"/>
      <c r="J75" s="691" t="s">
        <v>424</v>
      </c>
      <c r="K75" s="691"/>
      <c r="L75" s="691"/>
    </row>
    <row r="76" spans="1:12" ht="19.5" customHeight="1">
      <c r="A76" s="690" t="s">
        <v>260</v>
      </c>
      <c r="B76" s="690"/>
      <c r="C76" s="690"/>
      <c r="D76" s="690"/>
      <c r="E76" s="496"/>
      <c r="F76" s="496"/>
      <c r="G76" s="496"/>
      <c r="H76" s="496"/>
      <c r="I76" s="496"/>
      <c r="J76" s="694" t="s">
        <v>96</v>
      </c>
      <c r="K76" s="694"/>
      <c r="L76" s="694"/>
    </row>
    <row r="77" spans="1:12">
      <c r="A77" s="496"/>
      <c r="B77" s="496"/>
      <c r="C77" s="496"/>
      <c r="D77" s="496"/>
      <c r="E77" s="496"/>
      <c r="F77" s="496"/>
      <c r="G77" s="496"/>
      <c r="H77" s="496"/>
      <c r="I77" s="496"/>
      <c r="J77" s="501"/>
      <c r="K77" s="501"/>
      <c r="L77" s="501"/>
    </row>
    <row r="78" spans="1:12" ht="18.75">
      <c r="A78" s="493" t="s">
        <v>422</v>
      </c>
      <c r="B78" s="494"/>
      <c r="C78" s="494"/>
      <c r="D78" s="494"/>
      <c r="E78" s="494"/>
      <c r="F78" s="494"/>
      <c r="G78" s="494"/>
      <c r="H78" s="494"/>
      <c r="I78" s="496"/>
      <c r="J78" s="501"/>
      <c r="K78" s="501"/>
      <c r="L78" s="501"/>
    </row>
    <row r="79" spans="1:12" ht="18.75">
      <c r="A79" s="692" t="s">
        <v>410</v>
      </c>
      <c r="B79" s="692"/>
      <c r="C79" s="692"/>
      <c r="D79" s="692"/>
      <c r="E79" s="496"/>
      <c r="F79" s="496"/>
      <c r="G79" s="496"/>
      <c r="H79" s="496"/>
      <c r="I79" s="496"/>
      <c r="J79" s="693" t="str">
        <f>IF((+$I$43)&lt;200,$J$80,($J$81))</f>
        <v>Zu schmal!</v>
      </c>
      <c r="K79" s="693"/>
      <c r="L79" s="693"/>
    </row>
    <row r="80" spans="1:12" ht="18.75" customHeight="1">
      <c r="A80" s="690" t="s">
        <v>395</v>
      </c>
      <c r="B80" s="690"/>
      <c r="C80" s="690"/>
      <c r="D80" s="690"/>
      <c r="E80" s="496"/>
      <c r="F80" s="496"/>
      <c r="G80" s="496"/>
      <c r="H80" s="496"/>
      <c r="I80" s="496"/>
      <c r="J80" s="691" t="s">
        <v>426</v>
      </c>
      <c r="K80" s="691"/>
      <c r="L80" s="691"/>
    </row>
    <row r="81" spans="1:12" ht="19.5" customHeight="1">
      <c r="A81" s="690" t="s">
        <v>261</v>
      </c>
      <c r="B81" s="690"/>
      <c r="C81" s="690"/>
      <c r="D81" s="690"/>
      <c r="E81" s="496"/>
      <c r="F81" s="496"/>
      <c r="G81" s="496"/>
      <c r="H81" s="496"/>
      <c r="I81" s="496"/>
      <c r="J81" s="694" t="s">
        <v>96</v>
      </c>
      <c r="K81" s="694"/>
      <c r="L81" s="694"/>
    </row>
    <row r="82" spans="1:12">
      <c r="A82" s="496"/>
      <c r="B82" s="496"/>
      <c r="C82" s="496"/>
      <c r="D82" s="496"/>
      <c r="E82" s="496"/>
      <c r="F82" s="496"/>
      <c r="G82" s="496"/>
      <c r="H82" s="496"/>
      <c r="I82" s="496"/>
      <c r="J82" s="501"/>
      <c r="K82" s="501"/>
      <c r="L82" s="501"/>
    </row>
    <row r="83" spans="1:12" ht="18.75">
      <c r="A83" s="493" t="s">
        <v>423</v>
      </c>
      <c r="B83" s="494"/>
      <c r="C83" s="494"/>
      <c r="D83" s="494"/>
      <c r="E83" s="494"/>
      <c r="F83" s="494"/>
      <c r="G83" s="494"/>
      <c r="H83" s="494"/>
      <c r="I83" s="496"/>
      <c r="J83" s="501"/>
      <c r="K83" s="501"/>
      <c r="L83" s="501"/>
    </row>
    <row r="84" spans="1:12" ht="18.75">
      <c r="A84" s="692" t="s">
        <v>411</v>
      </c>
      <c r="B84" s="692"/>
      <c r="C84" s="692"/>
      <c r="D84" s="692"/>
      <c r="E84" s="496"/>
      <c r="F84" s="496"/>
      <c r="G84" s="496"/>
      <c r="H84" s="496"/>
      <c r="I84" s="496"/>
      <c r="J84" s="693" t="str">
        <f>IF((+$I$44)&lt;200,$J$85,($J$86))</f>
        <v>Zu schmal!</v>
      </c>
      <c r="K84" s="693"/>
      <c r="L84" s="693"/>
    </row>
    <row r="85" spans="1:12" ht="19.5" customHeight="1">
      <c r="A85" s="690" t="s">
        <v>395</v>
      </c>
      <c r="B85" s="690"/>
      <c r="C85" s="690"/>
      <c r="D85" s="690"/>
      <c r="E85" s="496"/>
      <c r="F85" s="496"/>
      <c r="G85" s="496"/>
      <c r="H85" s="496"/>
      <c r="I85" s="496"/>
      <c r="J85" s="691" t="s">
        <v>426</v>
      </c>
      <c r="K85" s="691"/>
      <c r="L85" s="691"/>
    </row>
    <row r="86" spans="1:12" ht="19.5" customHeight="1">
      <c r="A86" s="690" t="s">
        <v>261</v>
      </c>
      <c r="B86" s="690"/>
      <c r="C86" s="690"/>
      <c r="D86" s="690"/>
      <c r="E86" s="496"/>
      <c r="F86" s="496"/>
      <c r="G86" s="496"/>
      <c r="H86" s="496"/>
      <c r="I86" s="496"/>
      <c r="J86" s="694" t="s">
        <v>96</v>
      </c>
      <c r="K86" s="694"/>
      <c r="L86" s="694"/>
    </row>
    <row r="87" spans="1:12">
      <c r="A87" s="496"/>
      <c r="B87" s="496"/>
      <c r="C87" s="496"/>
      <c r="D87" s="496"/>
      <c r="E87" s="496"/>
      <c r="F87" s="496"/>
      <c r="G87" s="496"/>
      <c r="H87" s="496"/>
      <c r="I87" s="496"/>
      <c r="J87" s="501"/>
      <c r="K87" s="501"/>
      <c r="L87" s="501"/>
    </row>
    <row r="88" spans="1:12" ht="18.75">
      <c r="A88" s="494" t="s">
        <v>415</v>
      </c>
      <c r="B88" s="494"/>
      <c r="C88" s="494"/>
      <c r="D88" s="494"/>
      <c r="E88" s="494"/>
      <c r="F88" s="494"/>
      <c r="G88" s="494"/>
      <c r="H88" s="494"/>
      <c r="I88" s="496"/>
      <c r="J88" s="501"/>
      <c r="K88" s="501"/>
      <c r="L88" s="501"/>
    </row>
    <row r="89" spans="1:12" ht="18.75">
      <c r="A89" s="692" t="s">
        <v>412</v>
      </c>
      <c r="B89" s="692"/>
      <c r="C89" s="692"/>
      <c r="D89" s="692"/>
      <c r="E89" s="496"/>
      <c r="F89" s="496"/>
      <c r="G89" s="496"/>
      <c r="H89" s="496"/>
      <c r="I89" s="496"/>
      <c r="J89" s="693" t="str">
        <f>IF((+$I$45)&lt;200,$J$90,($J$91))</f>
        <v>Zu kurz!</v>
      </c>
      <c r="K89" s="693"/>
      <c r="L89" s="693"/>
    </row>
    <row r="90" spans="1:12" ht="19.5">
      <c r="A90" s="690" t="s">
        <v>395</v>
      </c>
      <c r="B90" s="690"/>
      <c r="C90" s="690"/>
      <c r="D90" s="690"/>
      <c r="E90" s="496"/>
      <c r="F90" s="496"/>
      <c r="G90" s="496"/>
      <c r="H90" s="496"/>
      <c r="I90" s="496"/>
      <c r="J90" s="691" t="s">
        <v>424</v>
      </c>
      <c r="K90" s="691"/>
      <c r="L90" s="691"/>
    </row>
    <row r="91" spans="1:12" ht="18.75">
      <c r="A91" s="690" t="s">
        <v>261</v>
      </c>
      <c r="B91" s="690"/>
      <c r="C91" s="690"/>
      <c r="D91" s="690"/>
      <c r="E91" s="496"/>
      <c r="F91" s="496"/>
      <c r="G91" s="496"/>
      <c r="H91" s="496"/>
      <c r="I91" s="496"/>
      <c r="J91" s="694" t="s">
        <v>96</v>
      </c>
      <c r="K91" s="694"/>
      <c r="L91" s="694"/>
    </row>
    <row r="92" spans="1:12">
      <c r="A92" s="496"/>
      <c r="B92" s="496"/>
      <c r="C92" s="496"/>
      <c r="D92" s="496"/>
      <c r="E92" s="496"/>
      <c r="F92" s="496"/>
      <c r="G92" s="496"/>
      <c r="H92" s="496"/>
      <c r="I92" s="496"/>
      <c r="J92" s="501"/>
      <c r="K92" s="501"/>
      <c r="L92" s="501"/>
    </row>
    <row r="93" spans="1:12" ht="18.75">
      <c r="A93" s="494" t="s">
        <v>416</v>
      </c>
      <c r="B93" s="494"/>
      <c r="C93" s="494"/>
      <c r="D93" s="494"/>
      <c r="E93" s="494"/>
      <c r="F93" s="494"/>
      <c r="G93" s="494"/>
      <c r="H93" s="494"/>
      <c r="I93" s="496"/>
      <c r="J93" s="501"/>
      <c r="K93" s="501"/>
      <c r="L93" s="501"/>
    </row>
    <row r="94" spans="1:12" ht="18.75">
      <c r="A94" s="692" t="s">
        <v>413</v>
      </c>
      <c r="B94" s="692"/>
      <c r="C94" s="692"/>
      <c r="D94" s="692"/>
      <c r="E94" s="496"/>
      <c r="F94" s="496"/>
      <c r="G94" s="496"/>
      <c r="H94" s="496"/>
      <c r="I94" s="496"/>
      <c r="J94" s="693" t="str">
        <f>IF((+$I$46)&lt;200,$J$95,($J$96))</f>
        <v>Zu schmal!</v>
      </c>
      <c r="K94" s="693"/>
      <c r="L94" s="693"/>
    </row>
    <row r="95" spans="1:12" ht="19.5">
      <c r="A95" s="690" t="s">
        <v>395</v>
      </c>
      <c r="B95" s="690"/>
      <c r="C95" s="690"/>
      <c r="D95" s="690"/>
      <c r="E95" s="496"/>
      <c r="F95" s="496"/>
      <c r="G95" s="496"/>
      <c r="H95" s="496"/>
      <c r="I95" s="496"/>
      <c r="J95" s="691" t="s">
        <v>426</v>
      </c>
      <c r="K95" s="691"/>
      <c r="L95" s="691"/>
    </row>
    <row r="96" spans="1:12" ht="18.75">
      <c r="A96" s="690" t="s">
        <v>261</v>
      </c>
      <c r="B96" s="690"/>
      <c r="C96" s="690"/>
      <c r="D96" s="690"/>
      <c r="E96" s="496"/>
      <c r="F96" s="496"/>
      <c r="G96" s="496"/>
      <c r="H96" s="496"/>
      <c r="I96" s="496"/>
      <c r="J96" s="694" t="s">
        <v>96</v>
      </c>
      <c r="K96" s="694"/>
      <c r="L96" s="694"/>
    </row>
  </sheetData>
  <sheetProtection password="F263" sheet="1" objects="1" scenarios="1"/>
  <protectedRanges>
    <protectedRange password="CCBC" sqref="B3:J3 B4:M4 E8 G6 B28 K34:K35 E30 G29 G27" name="Zone_SAISIE"/>
    <protectedRange password="CCBC" sqref="E6" name="Zone_SAISIE_1"/>
    <protectedRange password="CCBC" sqref="K21" name="Zone_SAISIE_2"/>
  </protectedRanges>
  <customSheetViews>
    <customSheetView guid="{31116DB4-1D35-4CCD-8F70-BBBAC3126855}" showGridLines="0" topLeftCell="A13">
      <selection activeCell="O4" sqref="O4"/>
      <pageMargins left="0.51" right="0.19685039370078741" top="0.17" bottom="0.25" header="0.17" footer="0.17"/>
      <pageSetup paperSize="9" scale="80" orientation="portrait" horizontalDpi="360" verticalDpi="360" r:id="rId1"/>
      <headerFooter alignWithMargins="0"/>
    </customSheetView>
  </customSheetViews>
  <mergeCells count="73">
    <mergeCell ref="D1:M1"/>
    <mergeCell ref="A2:L2"/>
    <mergeCell ref="K3:M3"/>
    <mergeCell ref="K4:M4"/>
    <mergeCell ref="G22:G23"/>
    <mergeCell ref="K46:L46"/>
    <mergeCell ref="K38:L38"/>
    <mergeCell ref="B4:J4"/>
    <mergeCell ref="B3:J3"/>
    <mergeCell ref="K37:L37"/>
    <mergeCell ref="K39:L39"/>
    <mergeCell ref="K40:L40"/>
    <mergeCell ref="A32:M32"/>
    <mergeCell ref="K41:L41"/>
    <mergeCell ref="K42:L42"/>
    <mergeCell ref="K43:L43"/>
    <mergeCell ref="K44:L44"/>
    <mergeCell ref="K45:L45"/>
    <mergeCell ref="J54:L54"/>
    <mergeCell ref="A55:D55"/>
    <mergeCell ref="J55:L55"/>
    <mergeCell ref="A56:D56"/>
    <mergeCell ref="J56:L56"/>
    <mergeCell ref="J59:L59"/>
    <mergeCell ref="A60:F60"/>
    <mergeCell ref="J60:L60"/>
    <mergeCell ref="A61:F61"/>
    <mergeCell ref="J61:L61"/>
    <mergeCell ref="A63:F63"/>
    <mergeCell ref="A64:D64"/>
    <mergeCell ref="J64:L64"/>
    <mergeCell ref="A65:D65"/>
    <mergeCell ref="J65:L65"/>
    <mergeCell ref="A75:D75"/>
    <mergeCell ref="J75:L75"/>
    <mergeCell ref="A80:D80"/>
    <mergeCell ref="J80:L80"/>
    <mergeCell ref="A66:D66"/>
    <mergeCell ref="J66:L66"/>
    <mergeCell ref="A74:D74"/>
    <mergeCell ref="J74:L74"/>
    <mergeCell ref="A76:D76"/>
    <mergeCell ref="J76:L76"/>
    <mergeCell ref="J69:L69"/>
    <mergeCell ref="A70:D70"/>
    <mergeCell ref="J70:L70"/>
    <mergeCell ref="A71:D71"/>
    <mergeCell ref="J71:L71"/>
    <mergeCell ref="A69:D69"/>
    <mergeCell ref="A96:D96"/>
    <mergeCell ref="J96:L96"/>
    <mergeCell ref="A91:D91"/>
    <mergeCell ref="J91:L91"/>
    <mergeCell ref="A94:D94"/>
    <mergeCell ref="J94:L94"/>
    <mergeCell ref="A95:D95"/>
    <mergeCell ref="J95:L95"/>
    <mergeCell ref="P27:AB27"/>
    <mergeCell ref="A68:H68"/>
    <mergeCell ref="A90:D90"/>
    <mergeCell ref="J90:L90"/>
    <mergeCell ref="A85:D85"/>
    <mergeCell ref="J85:L85"/>
    <mergeCell ref="A84:D84"/>
    <mergeCell ref="J84:L84"/>
    <mergeCell ref="A86:D86"/>
    <mergeCell ref="J86:L86"/>
    <mergeCell ref="A89:D89"/>
    <mergeCell ref="J89:L89"/>
    <mergeCell ref="A79:D79"/>
    <mergeCell ref="J79:L79"/>
    <mergeCell ref="A81:D81"/>
    <mergeCell ref="J81:L81"/>
  </mergeCells>
  <phoneticPr fontId="0" type="noConversion"/>
  <conditionalFormatting sqref="K38:L38">
    <cfRule type="cellIs" dxfId="195" priority="12" stopIfTrue="1" operator="equal">
      <formula>"Zu schnell!"</formula>
    </cfRule>
  </conditionalFormatting>
  <conditionalFormatting sqref="K39:L39">
    <cfRule type="cellIs" dxfId="194" priority="10" stopIfTrue="1" operator="equal">
      <formula>"Zu niedrig!"</formula>
    </cfRule>
  </conditionalFormatting>
  <conditionalFormatting sqref="K40:L40">
    <cfRule type="cellIs" dxfId="193" priority="8" stopIfTrue="1" operator="equal">
      <formula>"Zu hoch!"</formula>
    </cfRule>
  </conditionalFormatting>
  <conditionalFormatting sqref="K41:L42">
    <cfRule type="cellIs" dxfId="192" priority="6" stopIfTrue="1" operator="equal">
      <formula>"Zu kurz!"</formula>
    </cfRule>
  </conditionalFormatting>
  <conditionalFormatting sqref="K43:K44 K46">
    <cfRule type="cellIs" dxfId="191" priority="4" stopIfTrue="1" operator="equal">
      <formula>"Zu schmal!"</formula>
    </cfRule>
  </conditionalFormatting>
  <conditionalFormatting sqref="K45:L45">
    <cfRule type="cellIs" dxfId="190" priority="3" stopIfTrue="1" operator="equal">
      <formula>"Zu kurz!"</formula>
    </cfRule>
  </conditionalFormatting>
  <conditionalFormatting sqref="K38:L46">
    <cfRule type="cellIs" dxfId="189" priority="1" stopIfTrue="1" operator="equal">
      <formula>"In Ordnung"</formula>
    </cfRule>
  </conditionalFormatting>
  <pageMargins left="0.51181102362204722" right="0.19685039370078741" top="0.15748031496062992" bottom="0.23622047244094491" header="0.15748031496062992" footer="0.15748031496062992"/>
  <pageSetup paperSize="9" scale="80"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6" tint="0.39997558519241921"/>
    <pageSetUpPr fitToPage="1"/>
  </sheetPr>
  <dimension ref="A1:P82"/>
  <sheetViews>
    <sheetView showGridLines="0" zoomScaleNormal="100" workbookViewId="0">
      <selection activeCell="B3" sqref="B3:E3"/>
    </sheetView>
  </sheetViews>
  <sheetFormatPr baseColWidth="10" defaultRowHeight="12.75"/>
  <cols>
    <col min="1" max="1" width="5.7109375" style="3" customWidth="1"/>
    <col min="2" max="2" width="46" style="3" customWidth="1"/>
    <col min="3" max="3" width="6.7109375" style="3" customWidth="1"/>
    <col min="4" max="4" width="8.7109375" style="3" customWidth="1"/>
    <col min="5" max="5" width="11.42578125" style="3"/>
    <col min="6" max="7" width="10.140625" style="3" customWidth="1"/>
    <col min="8" max="8" width="5.7109375" style="3" customWidth="1"/>
    <col min="9" max="9" width="11.42578125" style="3"/>
    <col min="10" max="10" width="12" style="3" customWidth="1"/>
    <col min="11" max="16384" width="11.42578125" style="3"/>
  </cols>
  <sheetData>
    <row r="1" spans="1:15" ht="45" customHeight="1">
      <c r="A1" s="575" t="s">
        <v>742</v>
      </c>
      <c r="B1" s="575"/>
      <c r="C1" s="575"/>
      <c r="D1" s="575"/>
      <c r="E1" s="575"/>
      <c r="F1" s="575"/>
      <c r="G1" s="575"/>
      <c r="H1" s="5"/>
      <c r="I1"/>
    </row>
    <row r="2" spans="1:15" ht="53.25" customHeight="1">
      <c r="A2" s="577"/>
      <c r="B2" s="577"/>
      <c r="C2" s="577"/>
      <c r="D2" s="577"/>
      <c r="E2" s="577"/>
      <c r="F2" s="577"/>
      <c r="G2" s="577"/>
      <c r="H2" s="5"/>
    </row>
    <row r="3" spans="1:15" ht="26.25" customHeight="1">
      <c r="A3" s="107" t="s">
        <v>211</v>
      </c>
      <c r="B3" s="584"/>
      <c r="C3" s="584"/>
      <c r="D3" s="584"/>
      <c r="E3" s="584"/>
      <c r="F3" s="581">
        <f ca="1">TODAY()</f>
        <v>43763</v>
      </c>
      <c r="G3" s="581"/>
    </row>
    <row r="4" spans="1:15" ht="22.5" customHeight="1">
      <c r="A4" s="108" t="s">
        <v>25</v>
      </c>
      <c r="B4" s="583"/>
      <c r="C4" s="583"/>
      <c r="D4" s="583"/>
      <c r="E4" s="583"/>
      <c r="F4" s="579"/>
      <c r="G4" s="580"/>
    </row>
    <row r="5" spans="1:15">
      <c r="A5" s="34"/>
      <c r="B5" s="35"/>
      <c r="C5" s="35"/>
      <c r="D5" s="35"/>
      <c r="E5" s="35"/>
      <c r="F5" s="35"/>
      <c r="G5" s="36"/>
      <c r="I5"/>
      <c r="J5"/>
      <c r="K5"/>
      <c r="L5"/>
      <c r="M5"/>
      <c r="N5"/>
      <c r="O5"/>
    </row>
    <row r="6" spans="1:15">
      <c r="A6" s="17"/>
      <c r="B6" s="6"/>
      <c r="C6" s="6"/>
      <c r="D6" s="6"/>
      <c r="E6" s="6"/>
      <c r="F6" s="6"/>
      <c r="G6" s="18"/>
      <c r="I6"/>
      <c r="J6"/>
      <c r="K6"/>
      <c r="L6"/>
      <c r="M6"/>
      <c r="N6"/>
      <c r="O6"/>
    </row>
    <row r="7" spans="1:15">
      <c r="A7" s="17"/>
      <c r="B7" s="6"/>
      <c r="C7" s="6"/>
      <c r="D7" s="6"/>
      <c r="E7" s="6"/>
      <c r="F7" s="6"/>
      <c r="G7" s="18"/>
      <c r="I7"/>
      <c r="J7"/>
      <c r="K7"/>
      <c r="L7"/>
      <c r="M7"/>
      <c r="N7"/>
      <c r="O7"/>
    </row>
    <row r="8" spans="1:15">
      <c r="A8" s="17"/>
      <c r="B8" s="30" t="s">
        <v>55</v>
      </c>
      <c r="C8" s="30"/>
      <c r="D8" s="30"/>
      <c r="E8" s="6"/>
      <c r="F8" s="6"/>
      <c r="G8" s="18"/>
    </row>
    <row r="9" spans="1:15">
      <c r="A9" s="17"/>
      <c r="B9" s="6"/>
      <c r="C9" s="6"/>
      <c r="D9" s="6"/>
      <c r="E9" s="6"/>
      <c r="F9" s="6"/>
      <c r="G9" s="18"/>
    </row>
    <row r="10" spans="1:15">
      <c r="A10" s="17"/>
      <c r="B10" s="6"/>
      <c r="C10" s="6"/>
      <c r="D10" s="6"/>
      <c r="E10" s="6"/>
      <c r="F10" s="6"/>
      <c r="G10" s="18"/>
      <c r="J10"/>
    </row>
    <row r="11" spans="1:15">
      <c r="A11" s="17"/>
      <c r="B11" s="6"/>
      <c r="C11" s="6"/>
      <c r="D11" s="6"/>
      <c r="E11" s="6"/>
      <c r="F11" s="6"/>
      <c r="G11" s="18"/>
    </row>
    <row r="12" spans="1:15">
      <c r="A12" s="17"/>
      <c r="B12" s="6"/>
      <c r="C12" s="6"/>
      <c r="D12" s="6"/>
      <c r="E12" s="6"/>
      <c r="F12" s="6"/>
      <c r="G12" s="18"/>
      <c r="I12"/>
      <c r="J12"/>
    </row>
    <row r="13" spans="1:15">
      <c r="A13" s="17"/>
      <c r="B13" s="6"/>
      <c r="C13" s="6"/>
      <c r="D13" s="6"/>
      <c r="E13" s="6"/>
      <c r="F13" s="6"/>
      <c r="G13" s="18"/>
      <c r="I13"/>
      <c r="J13"/>
    </row>
    <row r="14" spans="1:15">
      <c r="A14" s="17"/>
      <c r="B14" s="6"/>
      <c r="C14" s="6"/>
      <c r="D14" s="6"/>
      <c r="E14" s="6"/>
      <c r="F14" s="6"/>
      <c r="G14" s="18"/>
      <c r="I14" s="1"/>
      <c r="J14"/>
    </row>
    <row r="15" spans="1:15">
      <c r="A15" s="17"/>
      <c r="B15" s="6"/>
      <c r="C15" s="6"/>
      <c r="D15" s="6"/>
      <c r="E15" s="6"/>
      <c r="F15" s="6"/>
      <c r="G15" s="18"/>
    </row>
    <row r="16" spans="1:15">
      <c r="A16" s="17"/>
      <c r="B16" s="6"/>
      <c r="C16" s="6"/>
      <c r="D16" s="6"/>
      <c r="E16" s="6"/>
      <c r="F16" s="6"/>
      <c r="G16" s="18"/>
    </row>
    <row r="17" spans="1:7">
      <c r="A17" s="17"/>
      <c r="B17" s="6"/>
      <c r="C17" s="6"/>
      <c r="D17" s="6"/>
      <c r="E17" s="6"/>
      <c r="F17" s="6"/>
      <c r="G17" s="18"/>
    </row>
    <row r="18" spans="1:7">
      <c r="A18" s="17"/>
      <c r="B18" s="6"/>
      <c r="C18" s="6"/>
      <c r="D18" s="6"/>
      <c r="E18" s="6"/>
      <c r="F18" s="6"/>
      <c r="G18" s="18"/>
    </row>
    <row r="19" spans="1:7">
      <c r="A19" s="17"/>
      <c r="B19" s="6"/>
      <c r="C19" s="6"/>
      <c r="D19" s="6"/>
      <c r="E19" s="6"/>
      <c r="F19" s="6"/>
      <c r="G19" s="18"/>
    </row>
    <row r="20" spans="1:7">
      <c r="A20" s="17"/>
      <c r="B20" s="6"/>
      <c r="C20" s="6"/>
      <c r="D20" s="6"/>
      <c r="E20" s="6"/>
      <c r="F20" s="6"/>
      <c r="G20" s="18"/>
    </row>
    <row r="21" spans="1:7">
      <c r="A21" s="17"/>
      <c r="B21" s="6"/>
      <c r="C21" s="6"/>
      <c r="D21" s="6"/>
      <c r="E21" s="6"/>
      <c r="F21" s="6"/>
      <c r="G21" s="18"/>
    </row>
    <row r="22" spans="1:7">
      <c r="A22" s="17"/>
      <c r="B22" s="6"/>
      <c r="C22" s="6"/>
      <c r="D22" s="6"/>
      <c r="E22" s="6"/>
      <c r="F22" s="6"/>
      <c r="G22" s="18"/>
    </row>
    <row r="23" spans="1:7">
      <c r="A23" s="17"/>
      <c r="B23" s="6"/>
      <c r="C23" s="6"/>
      <c r="D23" s="6"/>
      <c r="E23" s="6"/>
      <c r="F23" s="6"/>
      <c r="G23" s="18"/>
    </row>
    <row r="24" spans="1:7">
      <c r="A24" s="17"/>
      <c r="B24" s="6"/>
      <c r="C24" s="6"/>
      <c r="D24" s="6"/>
      <c r="E24" s="6"/>
      <c r="F24" s="6"/>
      <c r="G24" s="18"/>
    </row>
    <row r="25" spans="1:7">
      <c r="A25" s="17"/>
      <c r="B25" s="6"/>
      <c r="C25" s="6"/>
      <c r="D25" s="6"/>
      <c r="E25" s="6"/>
      <c r="F25" s="6"/>
      <c r="G25" s="18"/>
    </row>
    <row r="26" spans="1:7">
      <c r="A26" s="17"/>
      <c r="B26" s="6"/>
      <c r="C26" s="6"/>
      <c r="D26" s="6"/>
      <c r="E26" s="6"/>
      <c r="F26" s="6"/>
      <c r="G26" s="18"/>
    </row>
    <row r="27" spans="1:7">
      <c r="A27" s="17"/>
      <c r="B27" s="6"/>
      <c r="C27" s="6"/>
      <c r="D27" s="6"/>
      <c r="E27" s="6"/>
      <c r="F27" s="6"/>
      <c r="G27" s="18"/>
    </row>
    <row r="28" spans="1:7">
      <c r="A28" s="17"/>
      <c r="B28" s="6"/>
      <c r="C28" s="6"/>
      <c r="D28" s="6"/>
      <c r="E28" s="6"/>
      <c r="F28" s="6"/>
      <c r="G28" s="18"/>
    </row>
    <row r="29" spans="1:7">
      <c r="A29" s="17"/>
      <c r="B29" s="6"/>
      <c r="C29" s="6"/>
      <c r="D29" s="6"/>
      <c r="E29" s="6"/>
      <c r="F29" s="6"/>
      <c r="G29" s="18"/>
    </row>
    <row r="30" spans="1:7" ht="93.75" customHeight="1">
      <c r="A30" s="19"/>
      <c r="B30" s="20"/>
      <c r="C30" s="20"/>
      <c r="D30" s="20"/>
      <c r="E30" s="20"/>
      <c r="F30" s="20"/>
      <c r="G30" s="29"/>
    </row>
    <row r="31" spans="1:7" ht="27.75" customHeight="1">
      <c r="E31" s="6"/>
      <c r="F31" s="6"/>
      <c r="G31" s="6"/>
    </row>
    <row r="32" spans="1:7" ht="33.75">
      <c r="A32" s="192" t="s">
        <v>427</v>
      </c>
      <c r="D32" s="426" t="s">
        <v>218</v>
      </c>
      <c r="E32" s="414" t="s">
        <v>282</v>
      </c>
      <c r="F32" s="601" t="s">
        <v>360</v>
      </c>
      <c r="G32" s="602"/>
    </row>
    <row r="33" spans="1:16" ht="22.5" customHeight="1">
      <c r="A33" s="88">
        <v>1</v>
      </c>
      <c r="B33" s="61" t="s">
        <v>428</v>
      </c>
      <c r="C33" s="429" t="s">
        <v>103</v>
      </c>
      <c r="D33" s="409">
        <v>160</v>
      </c>
      <c r="F33" s="7"/>
      <c r="G33" s="7"/>
    </row>
    <row r="34" spans="1:16" ht="22.5" customHeight="1">
      <c r="A34" s="89">
        <v>2</v>
      </c>
      <c r="B34" s="61" t="s">
        <v>429</v>
      </c>
      <c r="C34" s="429" t="s">
        <v>165</v>
      </c>
      <c r="D34" s="409">
        <v>10</v>
      </c>
      <c r="F34" s="732" t="str">
        <f>+G47</f>
        <v>In Ordnung</v>
      </c>
      <c r="G34" s="733"/>
    </row>
    <row r="35" spans="1:16" ht="22.5" customHeight="1">
      <c r="A35" s="89">
        <v>3</v>
      </c>
      <c r="B35" s="61" t="s">
        <v>431</v>
      </c>
      <c r="C35" s="429" t="s">
        <v>166</v>
      </c>
      <c r="D35" s="409">
        <v>30</v>
      </c>
      <c r="F35" s="732" t="str">
        <f>+G56</f>
        <v>In Ordnung</v>
      </c>
      <c r="G35" s="733"/>
    </row>
    <row r="36" spans="1:16" ht="22.5" customHeight="1">
      <c r="A36" s="89">
        <v>4</v>
      </c>
      <c r="B36" s="61" t="s">
        <v>432</v>
      </c>
      <c r="C36" s="429" t="s">
        <v>167</v>
      </c>
      <c r="D36" s="409">
        <v>6</v>
      </c>
      <c r="F36" s="732" t="str">
        <f>+G62</f>
        <v>In Ordnung</v>
      </c>
      <c r="G36" s="733"/>
    </row>
    <row r="37" spans="1:16" ht="22.5" customHeight="1">
      <c r="A37" s="89">
        <v>5</v>
      </c>
      <c r="B37" s="87" t="s">
        <v>430</v>
      </c>
      <c r="C37" s="429" t="s">
        <v>56</v>
      </c>
      <c r="D37" s="453">
        <v>561</v>
      </c>
      <c r="E37" s="411">
        <f>(+$D$33+2*200)</f>
        <v>560</v>
      </c>
      <c r="F37" s="720" t="str">
        <f>+G67</f>
        <v>In Ordnung</v>
      </c>
      <c r="G37" s="723"/>
      <c r="M37" s="38"/>
    </row>
    <row r="38" spans="1:16" ht="24.75" customHeight="1">
      <c r="A38" s="70" t="s">
        <v>217</v>
      </c>
      <c r="E38"/>
    </row>
    <row r="39" spans="1:16" ht="18" customHeight="1">
      <c r="A39" s="89">
        <v>6</v>
      </c>
      <c r="B39" s="87" t="s">
        <v>637</v>
      </c>
      <c r="D39" s="446" t="s">
        <v>124</v>
      </c>
      <c r="E39" s="454">
        <f>PI()*(POWER(E37,2))/40000</f>
        <v>24.630086404143977</v>
      </c>
      <c r="F39" s="353" t="s">
        <v>129</v>
      </c>
      <c r="G39" s="225"/>
    </row>
    <row r="40" spans="1:16" ht="18" customHeight="1">
      <c r="H40" s="13"/>
    </row>
    <row r="41" spans="1:16" ht="44.25" customHeight="1">
      <c r="A41" s="71" t="s">
        <v>485</v>
      </c>
      <c r="B41" s="72"/>
      <c r="C41" s="72"/>
      <c r="D41" s="72"/>
      <c r="E41" s="72"/>
      <c r="F41" s="72"/>
      <c r="G41" s="72" t="str">
        <f>+Inhaltsv.!$C$47</f>
        <v>Technische Daten Spielplatzgeräte - Version 5.08</v>
      </c>
    </row>
    <row r="43" spans="1:16" ht="24" customHeight="1"/>
    <row r="44" spans="1:16" ht="24" customHeight="1"/>
    <row r="45" spans="1:16" ht="27.75" customHeight="1"/>
    <row r="46" spans="1:16" customFormat="1" ht="25.5" customHeight="1">
      <c r="A46" s="726" t="s">
        <v>471</v>
      </c>
      <c r="B46" s="726"/>
      <c r="C46" s="726"/>
      <c r="D46" s="726"/>
      <c r="E46" s="726"/>
      <c r="F46" s="726"/>
      <c r="G46" s="3"/>
      <c r="H46" s="3"/>
      <c r="I46" s="3"/>
      <c r="J46" s="3"/>
      <c r="K46" s="3"/>
      <c r="L46" s="3"/>
      <c r="M46" s="3"/>
      <c r="N46" s="3"/>
      <c r="O46" s="3"/>
    </row>
    <row r="47" spans="1:16" customFormat="1" ht="15.75">
      <c r="A47" s="633" t="s">
        <v>236</v>
      </c>
      <c r="B47" s="633"/>
      <c r="C47" s="633"/>
      <c r="D47" s="633"/>
      <c r="E47" s="633"/>
      <c r="F47" s="3"/>
      <c r="G47" s="720" t="str">
        <f>IF((+$D$34)&gt;5.9,G$48,($G$49))</f>
        <v>In Ordnung</v>
      </c>
      <c r="H47" s="723"/>
      <c r="I47" s="724"/>
      <c r="J47" s="6"/>
      <c r="K47" s="3"/>
      <c r="L47" s="3"/>
      <c r="M47" s="173"/>
      <c r="N47" s="173"/>
      <c r="O47" s="173"/>
      <c r="P47" s="252"/>
    </row>
    <row r="48" spans="1:16" customFormat="1" ht="18.75" customHeight="1">
      <c r="A48" s="171">
        <v>2.1</v>
      </c>
      <c r="B48" s="658" t="s">
        <v>467</v>
      </c>
      <c r="C48" s="658"/>
      <c r="D48" s="658"/>
      <c r="E48" s="658"/>
      <c r="F48" s="658"/>
      <c r="G48" s="720" t="str">
        <f>IF((+$D$34)&lt;11.1,$G$49,(G50))</f>
        <v>In Ordnung</v>
      </c>
      <c r="H48" s="723"/>
      <c r="I48" s="724"/>
      <c r="J48" s="3"/>
      <c r="K48" s="3"/>
      <c r="L48" s="3"/>
      <c r="M48" s="173"/>
      <c r="N48" s="173"/>
      <c r="O48" s="173"/>
      <c r="P48" s="252"/>
    </row>
    <row r="49" spans="1:16" ht="15.75" customHeight="1">
      <c r="A49" s="171">
        <v>2.2000000000000002</v>
      </c>
      <c r="B49" s="171" t="s">
        <v>463</v>
      </c>
      <c r="C49" s="171"/>
      <c r="D49" s="171"/>
      <c r="E49" s="222"/>
      <c r="G49" s="720" t="str">
        <f>IF((+$D$34)&lt;5.9,$G$51,(G53))</f>
        <v>In Ordnung</v>
      </c>
      <c r="H49" s="723"/>
      <c r="I49" s="724"/>
      <c r="M49" s="714"/>
      <c r="N49" s="714"/>
      <c r="O49" s="714"/>
      <c r="P49" s="173"/>
    </row>
    <row r="50" spans="1:16" ht="15" customHeight="1">
      <c r="A50" s="171">
        <v>2.2999999999999998</v>
      </c>
      <c r="B50" s="171" t="s">
        <v>460</v>
      </c>
      <c r="C50" s="171"/>
      <c r="D50" s="171"/>
      <c r="E50"/>
      <c r="G50" s="720" t="str">
        <f>IF((+$D$34)&gt;11.1,$G$52,(G51))</f>
        <v>Erhöhen!</v>
      </c>
      <c r="H50" s="723"/>
      <c r="I50" s="724"/>
      <c r="M50" s="730"/>
      <c r="N50" s="730"/>
      <c r="O50" s="730"/>
      <c r="P50" s="173"/>
    </row>
    <row r="51" spans="1:16" ht="15" customHeight="1">
      <c r="A51" s="171">
        <v>2.4</v>
      </c>
      <c r="B51" s="171" t="s">
        <v>461</v>
      </c>
      <c r="C51" s="171"/>
      <c r="D51" s="171"/>
      <c r="E51" s="2"/>
      <c r="G51" s="727" t="s">
        <v>515</v>
      </c>
      <c r="H51" s="728"/>
      <c r="I51" s="729"/>
      <c r="M51" s="173"/>
      <c r="N51" s="173"/>
      <c r="O51" s="173"/>
      <c r="P51" s="173"/>
    </row>
    <row r="52" spans="1:16" ht="15" customHeight="1">
      <c r="A52" s="171">
        <v>2.5</v>
      </c>
      <c r="B52" s="171" t="s">
        <v>464</v>
      </c>
      <c r="C52" s="171"/>
      <c r="D52" s="171"/>
      <c r="E52" s="2"/>
      <c r="G52" s="727" t="s">
        <v>516</v>
      </c>
      <c r="H52" s="728"/>
      <c r="I52" s="729"/>
      <c r="M52" s="173"/>
      <c r="N52" s="730"/>
      <c r="O52" s="730"/>
      <c r="P52" s="730"/>
    </row>
    <row r="53" spans="1:16" ht="15">
      <c r="A53" s="171">
        <v>2.6</v>
      </c>
      <c r="B53" s="171" t="s">
        <v>470</v>
      </c>
      <c r="C53" s="253"/>
      <c r="D53" s="253"/>
      <c r="E53" s="2"/>
      <c r="G53" s="720" t="s">
        <v>96</v>
      </c>
      <c r="H53" s="723"/>
      <c r="I53" s="724"/>
    </row>
    <row r="54" spans="1:16" ht="15">
      <c r="A54" s="171"/>
      <c r="B54" s="171"/>
      <c r="C54" s="253"/>
      <c r="D54" s="253"/>
      <c r="E54" s="2"/>
      <c r="G54" s="731"/>
      <c r="H54" s="731"/>
      <c r="I54" s="731"/>
    </row>
    <row r="55" spans="1:16" ht="15">
      <c r="A55" s="726" t="s">
        <v>472</v>
      </c>
      <c r="B55" s="726"/>
      <c r="C55" s="726"/>
      <c r="D55" s="726"/>
      <c r="E55" s="726"/>
      <c r="F55" s="726"/>
      <c r="J55" s="731"/>
      <c r="K55" s="731"/>
      <c r="L55" s="731"/>
    </row>
    <row r="56" spans="1:16" ht="15.75">
      <c r="A56" s="633" t="s">
        <v>248</v>
      </c>
      <c r="B56" s="633"/>
      <c r="C56" s="633"/>
      <c r="D56" s="633"/>
      <c r="E56" s="633"/>
      <c r="G56" s="720" t="str">
        <f>IF((+$D$35)&lt;29.9,G$57,($G$59))</f>
        <v>In Ordnung</v>
      </c>
      <c r="H56" s="723"/>
      <c r="I56" s="724"/>
    </row>
    <row r="57" spans="1:16" ht="15">
      <c r="A57" s="171">
        <v>3.1</v>
      </c>
      <c r="B57" s="658" t="s">
        <v>468</v>
      </c>
      <c r="C57" s="658"/>
      <c r="D57" s="658"/>
      <c r="E57" s="658"/>
      <c r="F57" s="658"/>
      <c r="G57" s="720" t="str">
        <f>IF((+$D$34)&lt;29.9,$G$58,(G59))</f>
        <v>Verlängern!</v>
      </c>
      <c r="H57" s="723"/>
      <c r="I57" s="724"/>
    </row>
    <row r="58" spans="1:16" ht="15" customHeight="1">
      <c r="A58" s="171">
        <v>3.2</v>
      </c>
      <c r="B58" s="171" t="s">
        <v>462</v>
      </c>
      <c r="C58" s="171"/>
      <c r="D58" s="171"/>
      <c r="E58" s="2"/>
      <c r="G58" s="720" t="s">
        <v>513</v>
      </c>
      <c r="H58" s="723"/>
      <c r="I58" s="724"/>
      <c r="N58" s="171"/>
    </row>
    <row r="59" spans="1:16" ht="15">
      <c r="A59" s="171">
        <v>3.3</v>
      </c>
      <c r="B59" s="171" t="s">
        <v>465</v>
      </c>
      <c r="C59" s="171"/>
      <c r="D59" s="171"/>
      <c r="E59" s="2"/>
      <c r="G59" s="720" t="s">
        <v>96</v>
      </c>
      <c r="H59" s="723"/>
      <c r="I59" s="724"/>
    </row>
    <row r="60" spans="1:16" ht="15">
      <c r="A60" s="171"/>
    </row>
    <row r="61" spans="1:16" ht="15" customHeight="1">
      <c r="A61" s="726" t="s">
        <v>475</v>
      </c>
      <c r="B61" s="726"/>
      <c r="C61" s="726"/>
      <c r="D61" s="726"/>
      <c r="E61" s="726"/>
      <c r="F61" s="726"/>
    </row>
    <row r="62" spans="1:16" ht="15.75">
      <c r="A62" s="633" t="s">
        <v>245</v>
      </c>
      <c r="B62" s="633"/>
      <c r="C62" s="633"/>
      <c r="D62" s="633"/>
      <c r="E62" s="633"/>
      <c r="G62" s="720" t="str">
        <f>IF((+$D$36)&lt;5.9,G$63,($G$65))</f>
        <v>In Ordnung</v>
      </c>
      <c r="H62" s="723"/>
      <c r="I62" s="724"/>
    </row>
    <row r="63" spans="1:16" ht="15">
      <c r="A63" s="171">
        <v>4.0999999999999996</v>
      </c>
      <c r="B63" s="658" t="s">
        <v>469</v>
      </c>
      <c r="C63" s="658"/>
      <c r="D63" s="658"/>
      <c r="E63" s="658"/>
      <c r="F63" s="658"/>
      <c r="G63" s="720" t="str">
        <f>IF((+$D$36)&lt;5.9,$G$64,(G65))</f>
        <v>In Ordnung</v>
      </c>
      <c r="H63" s="723"/>
      <c r="I63" s="724"/>
    </row>
    <row r="64" spans="1:16" ht="15" customHeight="1">
      <c r="A64" s="171">
        <v>4.2</v>
      </c>
      <c r="B64" s="171" t="s">
        <v>461</v>
      </c>
      <c r="C64" s="171"/>
      <c r="D64" s="171"/>
      <c r="E64" s="2"/>
      <c r="G64" s="720" t="s">
        <v>97</v>
      </c>
      <c r="H64" s="723"/>
      <c r="I64" s="724"/>
    </row>
    <row r="65" spans="1:13" ht="15">
      <c r="A65" s="171">
        <v>4.3</v>
      </c>
      <c r="B65" s="171" t="s">
        <v>463</v>
      </c>
      <c r="C65" s="171"/>
      <c r="D65" s="171"/>
      <c r="E65" s="2"/>
      <c r="G65" s="720" t="s">
        <v>96</v>
      </c>
      <c r="H65" s="723"/>
      <c r="I65" s="724"/>
    </row>
    <row r="66" spans="1:13" ht="15">
      <c r="A66" s="171"/>
      <c r="B66" s="171"/>
      <c r="C66" s="253"/>
      <c r="D66" s="253"/>
      <c r="E66" s="2"/>
    </row>
    <row r="67" spans="1:13" ht="15">
      <c r="A67" s="603" t="s">
        <v>455</v>
      </c>
      <c r="B67" s="603"/>
      <c r="C67" s="603"/>
      <c r="D67" s="603"/>
      <c r="E67" s="603"/>
      <c r="G67" s="720" t="str">
        <f>IF(+D37&gt;=$E$37,G69,G70)</f>
        <v>In Ordnung</v>
      </c>
      <c r="H67" s="723"/>
      <c r="I67" s="724"/>
    </row>
    <row r="68" spans="1:13" ht="15">
      <c r="A68" s="604" t="s">
        <v>245</v>
      </c>
      <c r="B68" s="604"/>
      <c r="C68" s="604"/>
      <c r="D68" s="604"/>
      <c r="E68" s="604"/>
      <c r="G68" s="266"/>
      <c r="H68" s="718"/>
      <c r="I68" s="718"/>
      <c r="J68" s="718"/>
      <c r="K68" s="6"/>
    </row>
    <row r="69" spans="1:13" ht="15">
      <c r="A69" s="605" t="s">
        <v>281</v>
      </c>
      <c r="B69" s="605"/>
      <c r="C69" s="605"/>
      <c r="D69" s="605"/>
      <c r="G69" s="720" t="s">
        <v>96</v>
      </c>
      <c r="H69" s="721"/>
      <c r="I69" s="722"/>
    </row>
    <row r="70" spans="1:13" ht="15">
      <c r="A70" s="605" t="s">
        <v>616</v>
      </c>
      <c r="B70" s="605"/>
      <c r="C70" s="605"/>
      <c r="D70" s="605"/>
      <c r="G70" s="720" t="s">
        <v>273</v>
      </c>
      <c r="H70" s="723"/>
      <c r="I70" s="724"/>
      <c r="J70" s="173"/>
      <c r="K70" s="173"/>
      <c r="L70" s="173"/>
      <c r="M70" s="173"/>
    </row>
    <row r="71" spans="1:13" ht="15.75">
      <c r="A71" s="725"/>
      <c r="B71" s="725"/>
      <c r="C71" s="725"/>
      <c r="D71" s="725"/>
      <c r="E71" s="725"/>
      <c r="F71" s="173"/>
      <c r="G71" s="254"/>
      <c r="H71" s="254"/>
      <c r="I71" s="254"/>
      <c r="J71" s="173"/>
      <c r="K71" s="173"/>
      <c r="L71" s="173"/>
      <c r="M71" s="173"/>
    </row>
    <row r="72" spans="1:13" ht="15.75">
      <c r="A72" s="716"/>
      <c r="B72" s="716"/>
      <c r="C72" s="716"/>
      <c r="D72" s="716"/>
      <c r="E72" s="716"/>
      <c r="F72" s="173"/>
      <c r="G72" s="717"/>
      <c r="H72" s="717"/>
      <c r="I72" s="717"/>
      <c r="J72" s="173"/>
      <c r="K72" s="173"/>
      <c r="L72" s="173"/>
      <c r="M72" s="173"/>
    </row>
    <row r="73" spans="1:13" ht="15">
      <c r="A73" s="716"/>
      <c r="B73" s="716"/>
      <c r="C73" s="716"/>
      <c r="D73" s="716"/>
      <c r="E73" s="716"/>
      <c r="F73" s="173"/>
      <c r="G73" s="718"/>
      <c r="H73" s="718"/>
      <c r="I73" s="718"/>
      <c r="J73" s="173"/>
      <c r="K73" s="173"/>
      <c r="L73" s="173"/>
      <c r="M73" s="173"/>
    </row>
    <row r="74" spans="1:13">
      <c r="A74" s="173"/>
      <c r="B74" s="173"/>
      <c r="C74" s="173"/>
      <c r="D74" s="173"/>
      <c r="E74" s="173"/>
      <c r="F74" s="173"/>
      <c r="G74" s="173"/>
      <c r="H74" s="173"/>
      <c r="I74" s="173"/>
      <c r="J74" s="173"/>
      <c r="K74" s="173"/>
      <c r="L74" s="173"/>
      <c r="M74" s="173"/>
    </row>
    <row r="75" spans="1:13">
      <c r="A75" s="173"/>
      <c r="B75" s="173"/>
      <c r="C75" s="173"/>
      <c r="D75" s="173"/>
      <c r="E75" s="173"/>
      <c r="F75" s="173"/>
      <c r="G75" s="173"/>
      <c r="H75" s="173"/>
      <c r="I75" s="173"/>
      <c r="J75" s="173"/>
      <c r="K75" s="173"/>
      <c r="L75" s="173"/>
      <c r="M75" s="173"/>
    </row>
    <row r="76" spans="1:13" ht="15">
      <c r="A76" s="719"/>
      <c r="B76" s="719"/>
      <c r="C76" s="719"/>
      <c r="D76" s="719"/>
      <c r="E76" s="719"/>
      <c r="F76" s="719"/>
      <c r="G76" s="719"/>
      <c r="H76" s="719"/>
      <c r="I76" s="719"/>
      <c r="J76" s="719"/>
      <c r="K76" s="255"/>
      <c r="L76" s="173"/>
      <c r="M76" s="173"/>
    </row>
    <row r="77" spans="1:13" ht="18.75">
      <c r="A77" s="256"/>
      <c r="B77" s="257"/>
      <c r="C77" s="256"/>
      <c r="D77" s="256"/>
      <c r="E77" s="256"/>
      <c r="F77" s="256"/>
      <c r="G77" s="255"/>
      <c r="H77" s="255"/>
      <c r="I77" s="255"/>
      <c r="J77" s="255"/>
      <c r="K77" s="715"/>
      <c r="L77" s="715"/>
      <c r="M77" s="715"/>
    </row>
    <row r="78" spans="1:13" ht="18.75">
      <c r="A78" s="258"/>
      <c r="B78" s="712"/>
      <c r="C78" s="712"/>
      <c r="D78" s="712"/>
      <c r="E78" s="712"/>
      <c r="F78" s="712"/>
      <c r="G78" s="712"/>
      <c r="H78" s="712"/>
      <c r="I78" s="712"/>
      <c r="J78" s="259"/>
      <c r="K78" s="714"/>
      <c r="L78" s="714"/>
      <c r="M78" s="714"/>
    </row>
    <row r="79" spans="1:13" ht="18.75">
      <c r="A79" s="258"/>
      <c r="B79" s="712"/>
      <c r="C79" s="712"/>
      <c r="D79" s="712"/>
      <c r="E79" s="712"/>
      <c r="F79" s="712"/>
      <c r="G79" s="712"/>
      <c r="H79" s="712"/>
      <c r="I79" s="712"/>
      <c r="J79" s="712"/>
      <c r="K79" s="714"/>
      <c r="L79" s="714"/>
      <c r="M79" s="714"/>
    </row>
    <row r="80" spans="1:13" ht="19.5">
      <c r="A80" s="258"/>
      <c r="B80" s="712"/>
      <c r="C80" s="712"/>
      <c r="D80" s="712"/>
      <c r="E80" s="712"/>
      <c r="F80" s="712"/>
      <c r="G80" s="712"/>
      <c r="H80" s="712"/>
      <c r="I80" s="712"/>
      <c r="J80" s="712"/>
      <c r="K80" s="713"/>
      <c r="L80" s="713"/>
      <c r="M80" s="713"/>
    </row>
    <row r="81" spans="1:13" ht="18.75">
      <c r="A81" s="258"/>
      <c r="B81" s="712"/>
      <c r="C81" s="712"/>
      <c r="D81" s="712"/>
      <c r="E81" s="712"/>
      <c r="F81" s="712"/>
      <c r="G81" s="712"/>
      <c r="H81" s="712"/>
      <c r="I81" s="712"/>
      <c r="J81" s="712"/>
      <c r="K81" s="714"/>
      <c r="L81" s="714"/>
      <c r="M81" s="714"/>
    </row>
    <row r="82" spans="1:13" ht="19.5">
      <c r="A82" s="258"/>
      <c r="B82" s="712"/>
      <c r="C82" s="712"/>
      <c r="D82" s="712"/>
      <c r="E82" s="712"/>
      <c r="F82" s="712"/>
      <c r="G82" s="712"/>
      <c r="H82" s="712"/>
      <c r="I82" s="712"/>
      <c r="J82" s="712"/>
      <c r="K82" s="713"/>
      <c r="L82" s="713"/>
      <c r="M82" s="713"/>
    </row>
  </sheetData>
  <sheetProtection password="F263" sheet="1" objects="1" scenarios="1" selectLockedCells="1"/>
  <mergeCells count="64">
    <mergeCell ref="A1:G2"/>
    <mergeCell ref="B3:E3"/>
    <mergeCell ref="F3:G3"/>
    <mergeCell ref="B4:E4"/>
    <mergeCell ref="F4:G4"/>
    <mergeCell ref="F32:G32"/>
    <mergeCell ref="F34:G34"/>
    <mergeCell ref="F35:G35"/>
    <mergeCell ref="F36:G36"/>
    <mergeCell ref="F37:G37"/>
    <mergeCell ref="A46:F46"/>
    <mergeCell ref="A47:E47"/>
    <mergeCell ref="G47:I47"/>
    <mergeCell ref="B48:F48"/>
    <mergeCell ref="G48:I48"/>
    <mergeCell ref="G49:I49"/>
    <mergeCell ref="M49:O49"/>
    <mergeCell ref="G50:I50"/>
    <mergeCell ref="M50:O50"/>
    <mergeCell ref="G51:I51"/>
    <mergeCell ref="G52:I52"/>
    <mergeCell ref="N52:P52"/>
    <mergeCell ref="G53:I53"/>
    <mergeCell ref="G54:I54"/>
    <mergeCell ref="A55:F55"/>
    <mergeCell ref="J55:L55"/>
    <mergeCell ref="A56:E56"/>
    <mergeCell ref="G56:I56"/>
    <mergeCell ref="B57:F57"/>
    <mergeCell ref="G57:I57"/>
    <mergeCell ref="G58:I58"/>
    <mergeCell ref="G59:I59"/>
    <mergeCell ref="A61:F61"/>
    <mergeCell ref="A62:E62"/>
    <mergeCell ref="G62:I62"/>
    <mergeCell ref="B63:F63"/>
    <mergeCell ref="G63:I63"/>
    <mergeCell ref="G64:I64"/>
    <mergeCell ref="G65:I65"/>
    <mergeCell ref="A67:E67"/>
    <mergeCell ref="G67:I67"/>
    <mergeCell ref="A68:E68"/>
    <mergeCell ref="H68:J68"/>
    <mergeCell ref="A69:D69"/>
    <mergeCell ref="G69:I69"/>
    <mergeCell ref="A70:D70"/>
    <mergeCell ref="G70:I70"/>
    <mergeCell ref="A71:E71"/>
    <mergeCell ref="A72:E72"/>
    <mergeCell ref="G72:I72"/>
    <mergeCell ref="A73:E73"/>
    <mergeCell ref="G73:I73"/>
    <mergeCell ref="A76:J76"/>
    <mergeCell ref="K77:M77"/>
    <mergeCell ref="B78:I78"/>
    <mergeCell ref="K78:M78"/>
    <mergeCell ref="B79:J79"/>
    <mergeCell ref="K79:M79"/>
    <mergeCell ref="B80:J80"/>
    <mergeCell ref="K80:M80"/>
    <mergeCell ref="B81:J81"/>
    <mergeCell ref="K81:M81"/>
    <mergeCell ref="B82:J82"/>
    <mergeCell ref="K82:M82"/>
  </mergeCells>
  <phoneticPr fontId="0" type="noConversion"/>
  <conditionalFormatting sqref="G47">
    <cfRule type="cellIs" dxfId="188" priority="95" stopIfTrue="1" operator="equal">
      <formula>"Agrandir !"</formula>
    </cfRule>
    <cfRule type="cellIs" dxfId="187" priority="96" stopIfTrue="1" operator="equal">
      <formula>"En ordre"</formula>
    </cfRule>
  </conditionalFormatting>
  <conditionalFormatting sqref="G48">
    <cfRule type="cellIs" dxfId="186" priority="93" stopIfTrue="1" operator="equal">
      <formula>"Agrandir !"</formula>
    </cfRule>
    <cfRule type="cellIs" dxfId="185" priority="94" stopIfTrue="1" operator="equal">
      <formula>"En ordre"</formula>
    </cfRule>
  </conditionalFormatting>
  <conditionalFormatting sqref="G49">
    <cfRule type="cellIs" dxfId="184" priority="91" stopIfTrue="1" operator="equal">
      <formula>"Agrandir !"</formula>
    </cfRule>
    <cfRule type="cellIs" dxfId="183" priority="92" stopIfTrue="1" operator="equal">
      <formula>"En ordre"</formula>
    </cfRule>
  </conditionalFormatting>
  <conditionalFormatting sqref="G50">
    <cfRule type="cellIs" dxfId="182" priority="89" stopIfTrue="1" operator="equal">
      <formula>"Agrandir !"</formula>
    </cfRule>
    <cfRule type="cellIs" dxfId="181" priority="90" stopIfTrue="1" operator="equal">
      <formula>"En ordre"</formula>
    </cfRule>
  </conditionalFormatting>
  <conditionalFormatting sqref="G51">
    <cfRule type="cellIs" dxfId="180" priority="87" stopIfTrue="1" operator="equal">
      <formula>"Agrandir !"</formula>
    </cfRule>
    <cfRule type="cellIs" dxfId="179" priority="88" stopIfTrue="1" operator="equal">
      <formula>"En ordre"</formula>
    </cfRule>
  </conditionalFormatting>
  <conditionalFormatting sqref="G52">
    <cfRule type="cellIs" dxfId="178" priority="85" stopIfTrue="1" operator="equal">
      <formula>"Agrandir !"</formula>
    </cfRule>
    <cfRule type="cellIs" dxfId="177" priority="86" stopIfTrue="1" operator="equal">
      <formula>"En ordre"</formula>
    </cfRule>
  </conditionalFormatting>
  <conditionalFormatting sqref="G53">
    <cfRule type="cellIs" dxfId="176" priority="83" stopIfTrue="1" operator="equal">
      <formula>"Agrandir !"</formula>
    </cfRule>
    <cfRule type="cellIs" dxfId="175" priority="84" stopIfTrue="1" operator="equal">
      <formula>"En ordre"</formula>
    </cfRule>
  </conditionalFormatting>
  <conditionalFormatting sqref="G56">
    <cfRule type="cellIs" dxfId="174" priority="81" stopIfTrue="1" operator="equal">
      <formula>"Agrandir !"</formula>
    </cfRule>
    <cfRule type="cellIs" dxfId="173" priority="82" stopIfTrue="1" operator="equal">
      <formula>"En ordre"</formula>
    </cfRule>
  </conditionalFormatting>
  <conditionalFormatting sqref="G57">
    <cfRule type="cellIs" dxfId="172" priority="79" stopIfTrue="1" operator="equal">
      <formula>"Agrandir !"</formula>
    </cfRule>
    <cfRule type="cellIs" dxfId="171" priority="80" stopIfTrue="1" operator="equal">
      <formula>"En ordre"</formula>
    </cfRule>
  </conditionalFormatting>
  <conditionalFormatting sqref="G58">
    <cfRule type="cellIs" dxfId="170" priority="77" stopIfTrue="1" operator="equal">
      <formula>"Agrandir !"</formula>
    </cfRule>
    <cfRule type="cellIs" dxfId="169" priority="78" stopIfTrue="1" operator="equal">
      <formula>"En ordre"</formula>
    </cfRule>
  </conditionalFormatting>
  <conditionalFormatting sqref="G59">
    <cfRule type="cellIs" dxfId="168" priority="75" stopIfTrue="1" operator="equal">
      <formula>"Agrandir !"</formula>
    </cfRule>
    <cfRule type="cellIs" dxfId="167" priority="76" stopIfTrue="1" operator="equal">
      <formula>"En ordre"</formula>
    </cfRule>
  </conditionalFormatting>
  <conditionalFormatting sqref="G62">
    <cfRule type="cellIs" dxfId="166" priority="73" stopIfTrue="1" operator="equal">
      <formula>"Agrandir !"</formula>
    </cfRule>
    <cfRule type="cellIs" dxfId="165" priority="74" stopIfTrue="1" operator="equal">
      <formula>"En ordre"</formula>
    </cfRule>
  </conditionalFormatting>
  <conditionalFormatting sqref="G63">
    <cfRule type="cellIs" dxfId="164" priority="71" stopIfTrue="1" operator="equal">
      <formula>"Agrandir !"</formula>
    </cfRule>
    <cfRule type="cellIs" dxfId="163" priority="72" stopIfTrue="1" operator="equal">
      <formula>"En ordre"</formula>
    </cfRule>
  </conditionalFormatting>
  <conditionalFormatting sqref="G64">
    <cfRule type="cellIs" dxfId="162" priority="69" stopIfTrue="1" operator="equal">
      <formula>"Agrandir !"</formula>
    </cfRule>
    <cfRule type="cellIs" dxfId="161" priority="70" stopIfTrue="1" operator="equal">
      <formula>"En ordre"</formula>
    </cfRule>
  </conditionalFormatting>
  <conditionalFormatting sqref="G65">
    <cfRule type="cellIs" dxfId="160" priority="67" stopIfTrue="1" operator="equal">
      <formula>"Agrandir !"</formula>
    </cfRule>
    <cfRule type="cellIs" dxfId="159" priority="68" stopIfTrue="1" operator="equal">
      <formula>"En ordre"</formula>
    </cfRule>
  </conditionalFormatting>
  <conditionalFormatting sqref="G67">
    <cfRule type="cellIs" dxfId="158" priority="65" stopIfTrue="1" operator="equal">
      <formula>"Agrandir !"</formula>
    </cfRule>
    <cfRule type="cellIs" dxfId="157" priority="66" stopIfTrue="1" operator="equal">
      <formula>"En ordre"</formula>
    </cfRule>
  </conditionalFormatting>
  <conditionalFormatting sqref="G67">
    <cfRule type="cellIs" dxfId="156" priority="63" stopIfTrue="1" operator="equal">
      <formula>"Agrandir !"</formula>
    </cfRule>
    <cfRule type="cellIs" dxfId="155" priority="64" stopIfTrue="1" operator="equal">
      <formula>"En ordre"</formula>
    </cfRule>
  </conditionalFormatting>
  <conditionalFormatting sqref="H68">
    <cfRule type="cellIs" dxfId="154" priority="61" stopIfTrue="1" operator="equal">
      <formula>"Agrandir !"</formula>
    </cfRule>
    <cfRule type="cellIs" dxfId="153" priority="62" stopIfTrue="1" operator="equal">
      <formula>"En ordre"</formula>
    </cfRule>
  </conditionalFormatting>
  <conditionalFormatting sqref="G69">
    <cfRule type="cellIs" dxfId="152" priority="59" stopIfTrue="1" operator="equal">
      <formula>"Agrandir !"</formula>
    </cfRule>
    <cfRule type="cellIs" dxfId="151" priority="60" stopIfTrue="1" operator="equal">
      <formula>"En ordre"</formula>
    </cfRule>
  </conditionalFormatting>
  <conditionalFormatting sqref="G70">
    <cfRule type="cellIs" dxfId="150" priority="57" stopIfTrue="1" operator="equal">
      <formula>"Agrandir !"</formula>
    </cfRule>
    <cfRule type="cellIs" dxfId="149" priority="58" stopIfTrue="1" operator="equal">
      <formula>"En ordre"</formula>
    </cfRule>
  </conditionalFormatting>
  <conditionalFormatting sqref="H68">
    <cfRule type="cellIs" dxfId="148" priority="55" stopIfTrue="1" operator="equal">
      <formula>"Agrandir !"</formula>
    </cfRule>
    <cfRule type="cellIs" dxfId="147" priority="56" stopIfTrue="1" operator="equal">
      <formula>"En ordre"</formula>
    </cfRule>
  </conditionalFormatting>
  <conditionalFormatting sqref="G47:I48 G50:I50 G52:I52">
    <cfRule type="cellIs" dxfId="146" priority="54" stopIfTrue="1" operator="equal">
      <formula>"Réduire !"</formula>
    </cfRule>
  </conditionalFormatting>
  <conditionalFormatting sqref="G67">
    <cfRule type="cellIs" dxfId="145" priority="49" stopIfTrue="1" operator="equal">
      <formula>"Agrandir !"</formula>
    </cfRule>
    <cfRule type="cellIs" dxfId="144" priority="50" stopIfTrue="1" operator="equal">
      <formula>"En ordre"</formula>
    </cfRule>
  </conditionalFormatting>
  <conditionalFormatting sqref="G67:I67">
    <cfRule type="cellIs" dxfId="143" priority="48" stopIfTrue="1" operator="equal">
      <formula>"Elargir !"</formula>
    </cfRule>
  </conditionalFormatting>
  <conditionalFormatting sqref="G56">
    <cfRule type="cellIs" dxfId="142" priority="38" stopIfTrue="1" operator="equal">
      <formula>"En ordre"</formula>
    </cfRule>
  </conditionalFormatting>
  <conditionalFormatting sqref="G56">
    <cfRule type="cellIs" dxfId="141" priority="37" stopIfTrue="1" operator="equal">
      <formula>"Agrandir !"</formula>
    </cfRule>
  </conditionalFormatting>
  <conditionalFormatting sqref="G57 I57">
    <cfRule type="cellIs" dxfId="140" priority="36" stopIfTrue="1" operator="equal">
      <formula>"En ordre"</formula>
    </cfRule>
  </conditionalFormatting>
  <conditionalFormatting sqref="G57:I57">
    <cfRule type="cellIs" dxfId="139" priority="35" stopIfTrue="1" operator="equal">
      <formula>"Agrandir !"</formula>
    </cfRule>
  </conditionalFormatting>
  <conditionalFormatting sqref="G58 I58">
    <cfRule type="cellIs" dxfId="138" priority="34" stopIfTrue="1" operator="equal">
      <formula>"En ordre"</formula>
    </cfRule>
  </conditionalFormatting>
  <conditionalFormatting sqref="G58:I58">
    <cfRule type="cellIs" dxfId="137" priority="33" stopIfTrue="1" operator="equal">
      <formula>"Agrandir !"</formula>
    </cfRule>
  </conditionalFormatting>
  <conditionalFormatting sqref="G56">
    <cfRule type="cellIs" dxfId="136" priority="32" stopIfTrue="1" operator="equal">
      <formula>"En ordre"</formula>
    </cfRule>
  </conditionalFormatting>
  <conditionalFormatting sqref="G56">
    <cfRule type="cellIs" dxfId="135" priority="31" stopIfTrue="1" operator="equal">
      <formula>"Agrandir !"</formula>
    </cfRule>
  </conditionalFormatting>
  <conditionalFormatting sqref="G56">
    <cfRule type="cellIs" dxfId="134" priority="30" stopIfTrue="1" operator="equal">
      <formula>"En ordre"</formula>
    </cfRule>
  </conditionalFormatting>
  <conditionalFormatting sqref="G56">
    <cfRule type="cellIs" dxfId="133" priority="29" stopIfTrue="1" operator="equal">
      <formula>"Agrandir !"</formula>
    </cfRule>
  </conditionalFormatting>
  <conditionalFormatting sqref="G57">
    <cfRule type="cellIs" dxfId="132" priority="27" stopIfTrue="1" operator="equal">
      <formula>"Agrandir !"</formula>
    </cfRule>
    <cfRule type="cellIs" dxfId="131" priority="28" stopIfTrue="1" operator="equal">
      <formula>"En ordre"</formula>
    </cfRule>
  </conditionalFormatting>
  <conditionalFormatting sqref="G57">
    <cfRule type="cellIs" dxfId="130" priority="26" stopIfTrue="1" operator="equal">
      <formula>"En ordre"</formula>
    </cfRule>
  </conditionalFormatting>
  <conditionalFormatting sqref="G57">
    <cfRule type="cellIs" dxfId="129" priority="25" stopIfTrue="1" operator="equal">
      <formula>"Agrandir !"</formula>
    </cfRule>
  </conditionalFormatting>
  <conditionalFormatting sqref="G57">
    <cfRule type="cellIs" dxfId="128" priority="24" stopIfTrue="1" operator="equal">
      <formula>"En ordre"</formula>
    </cfRule>
  </conditionalFormatting>
  <conditionalFormatting sqref="G57">
    <cfRule type="cellIs" dxfId="127" priority="23" stopIfTrue="1" operator="equal">
      <formula>"Agrandir !"</formula>
    </cfRule>
  </conditionalFormatting>
  <conditionalFormatting sqref="G57">
    <cfRule type="cellIs" dxfId="126" priority="22" stopIfTrue="1" operator="equal">
      <formula>"En ordre"</formula>
    </cfRule>
  </conditionalFormatting>
  <conditionalFormatting sqref="G57">
    <cfRule type="cellIs" dxfId="125" priority="21" stopIfTrue="1" operator="equal">
      <formula>"Agrandir !"</formula>
    </cfRule>
  </conditionalFormatting>
  <conditionalFormatting sqref="G58">
    <cfRule type="cellIs" dxfId="124" priority="19" stopIfTrue="1" operator="equal">
      <formula>"Agrandir !"</formula>
    </cfRule>
    <cfRule type="cellIs" dxfId="123" priority="20" stopIfTrue="1" operator="equal">
      <formula>"En ordre"</formula>
    </cfRule>
  </conditionalFormatting>
  <conditionalFormatting sqref="G58">
    <cfRule type="cellIs" dxfId="122" priority="18" stopIfTrue="1" operator="equal">
      <formula>"En ordre"</formula>
    </cfRule>
  </conditionalFormatting>
  <conditionalFormatting sqref="G58">
    <cfRule type="cellIs" dxfId="121" priority="17" stopIfTrue="1" operator="equal">
      <formula>"Agrandir !"</formula>
    </cfRule>
  </conditionalFormatting>
  <conditionalFormatting sqref="G58">
    <cfRule type="cellIs" dxfId="120" priority="16" stopIfTrue="1" operator="equal">
      <formula>"En ordre"</formula>
    </cfRule>
  </conditionalFormatting>
  <conditionalFormatting sqref="G58">
    <cfRule type="cellIs" dxfId="119" priority="15" stopIfTrue="1" operator="equal">
      <formula>"Agrandir !"</formula>
    </cfRule>
  </conditionalFormatting>
  <conditionalFormatting sqref="G58">
    <cfRule type="cellIs" dxfId="118" priority="14" stopIfTrue="1" operator="equal">
      <formula>"En ordre"</formula>
    </cfRule>
  </conditionalFormatting>
  <conditionalFormatting sqref="G58">
    <cfRule type="cellIs" dxfId="117" priority="13" stopIfTrue="1" operator="equal">
      <formula>"Agrandir !"</formula>
    </cfRule>
  </conditionalFormatting>
  <conditionalFormatting sqref="G57">
    <cfRule type="cellIs" dxfId="116" priority="11" stopIfTrue="1" operator="equal">
      <formula>"Agrandir !"</formula>
    </cfRule>
    <cfRule type="cellIs" dxfId="115" priority="12" stopIfTrue="1" operator="equal">
      <formula>"En ordre"</formula>
    </cfRule>
  </conditionalFormatting>
  <conditionalFormatting sqref="G57">
    <cfRule type="cellIs" dxfId="114" priority="10" stopIfTrue="1" operator="equal">
      <formula>"En ordre"</formula>
    </cfRule>
  </conditionalFormatting>
  <conditionalFormatting sqref="G57">
    <cfRule type="cellIs" dxfId="113" priority="9" stopIfTrue="1" operator="equal">
      <formula>"Agrandir !"</formula>
    </cfRule>
  </conditionalFormatting>
  <conditionalFormatting sqref="G57">
    <cfRule type="cellIs" dxfId="112" priority="8" stopIfTrue="1" operator="equal">
      <formula>"En ordre"</formula>
    </cfRule>
  </conditionalFormatting>
  <conditionalFormatting sqref="G57">
    <cfRule type="cellIs" dxfId="111" priority="7" stopIfTrue="1" operator="equal">
      <formula>"Agrandir !"</formula>
    </cfRule>
  </conditionalFormatting>
  <conditionalFormatting sqref="G57">
    <cfRule type="cellIs" dxfId="110" priority="6" stopIfTrue="1" operator="equal">
      <formula>"En ordre"</formula>
    </cfRule>
  </conditionalFormatting>
  <conditionalFormatting sqref="G57">
    <cfRule type="cellIs" dxfId="109" priority="5" stopIfTrue="1" operator="equal">
      <formula>"Agrandir !"</formula>
    </cfRule>
  </conditionalFormatting>
  <conditionalFormatting sqref="F34:G37">
    <cfRule type="cellIs" dxfId="108" priority="2" stopIfTrue="1" operator="equal">
      <formula>"Verkleinern!"</formula>
    </cfRule>
    <cfRule type="cellIs" dxfId="107" priority="39" stopIfTrue="1" operator="equal">
      <formula>"Vergrössern!"</formula>
    </cfRule>
    <cfRule type="cellIs" dxfId="106" priority="40" stopIfTrue="1" operator="equal">
      <formula>"Verlängern!"</formula>
    </cfRule>
    <cfRule type="cellIs" dxfId="105" priority="41" stopIfTrue="1" operator="equal">
      <formula>"Verbreitern!"</formula>
    </cfRule>
    <cfRule type="cellIs" dxfId="104" priority="97" stopIfTrue="1" operator="equal">
      <formula>"In Ordnung"</formula>
    </cfRule>
  </conditionalFormatting>
  <conditionalFormatting sqref="F34:G34">
    <cfRule type="cellIs" dxfId="103" priority="1" stopIfTrue="1" operator="equal">
      <formula>"Erhöhen!"</formula>
    </cfRule>
  </conditionalFormatting>
  <pageMargins left="0.6692913385826772" right="0.11811023622047245" top="0.23622047244094491" bottom="0.19685039370078741" header="0.23622047244094491" footer="0"/>
  <pageSetup paperSize="9" scale="96"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6" tint="0.39997558519241921"/>
  </sheetPr>
  <dimension ref="A1:P70"/>
  <sheetViews>
    <sheetView showGridLines="0" zoomScaleNormal="100" workbookViewId="0">
      <selection activeCell="B4" sqref="B4:E4"/>
    </sheetView>
  </sheetViews>
  <sheetFormatPr baseColWidth="10" defaultRowHeight="12.75"/>
  <cols>
    <col min="1" max="1" width="5.7109375" style="3" customWidth="1"/>
    <col min="2" max="2" width="36.28515625" style="3" customWidth="1"/>
    <col min="3" max="3" width="6.7109375" style="3" customWidth="1"/>
    <col min="4" max="4" width="9.85546875" style="3" customWidth="1"/>
    <col min="5" max="5" width="11.42578125" style="3"/>
    <col min="6" max="7" width="10.140625" style="3" customWidth="1"/>
    <col min="8" max="8" width="5.7109375" style="3" customWidth="1"/>
    <col min="9" max="9" width="14.140625" style="3" customWidth="1"/>
    <col min="10" max="10" width="12" style="3" customWidth="1"/>
    <col min="11" max="16384" width="11.42578125" style="3"/>
  </cols>
  <sheetData>
    <row r="1" spans="1:15" ht="45" customHeight="1">
      <c r="A1" s="575" t="s">
        <v>743</v>
      </c>
      <c r="B1" s="575"/>
      <c r="C1" s="575"/>
      <c r="D1" s="575"/>
      <c r="E1" s="575"/>
      <c r="F1" s="575"/>
      <c r="G1" s="575"/>
      <c r="H1" s="5"/>
      <c r="I1"/>
    </row>
    <row r="2" spans="1:15" ht="53.25" customHeight="1">
      <c r="A2" s="577"/>
      <c r="B2" s="577"/>
      <c r="C2" s="577"/>
      <c r="D2" s="577"/>
      <c r="E2" s="577"/>
      <c r="F2" s="577"/>
      <c r="G2" s="577"/>
      <c r="H2" s="5"/>
    </row>
    <row r="3" spans="1:15" ht="26.25" customHeight="1">
      <c r="A3" s="107" t="s">
        <v>211</v>
      </c>
      <c r="B3" s="584"/>
      <c r="C3" s="584"/>
      <c r="D3" s="584"/>
      <c r="E3" s="584"/>
      <c r="F3" s="581">
        <f ca="1">TODAY()</f>
        <v>43763</v>
      </c>
      <c r="G3" s="581"/>
    </row>
    <row r="4" spans="1:15" ht="22.5" customHeight="1">
      <c r="A4" s="108" t="s">
        <v>25</v>
      </c>
      <c r="B4" s="583"/>
      <c r="C4" s="583"/>
      <c r="D4" s="583"/>
      <c r="E4" s="583"/>
      <c r="F4" s="579"/>
      <c r="G4" s="580"/>
    </row>
    <row r="5" spans="1:15" ht="15.75">
      <c r="A5" s="34"/>
      <c r="B5" s="35"/>
      <c r="C5" s="35"/>
      <c r="D5" s="35"/>
      <c r="E5" s="35"/>
      <c r="F5" s="35"/>
      <c r="G5" s="36"/>
      <c r="I5"/>
      <c r="J5" s="739"/>
      <c r="K5" s="739"/>
      <c r="L5" s="739"/>
      <c r="M5" s="739"/>
      <c r="N5"/>
      <c r="O5"/>
    </row>
    <row r="6" spans="1:15">
      <c r="A6" s="17"/>
      <c r="B6" s="6"/>
      <c r="C6" s="6"/>
      <c r="D6" s="6"/>
      <c r="E6" s="6"/>
      <c r="F6" s="6"/>
      <c r="G6" s="18"/>
      <c r="I6"/>
      <c r="J6"/>
      <c r="K6"/>
      <c r="L6"/>
      <c r="M6"/>
      <c r="N6"/>
      <c r="O6"/>
    </row>
    <row r="7" spans="1:15">
      <c r="A7" s="17"/>
      <c r="B7" s="6"/>
      <c r="C7" s="6"/>
      <c r="D7" s="6"/>
      <c r="E7" s="6"/>
      <c r="F7" s="6"/>
      <c r="G7" s="18"/>
      <c r="I7"/>
      <c r="J7"/>
      <c r="K7"/>
      <c r="L7"/>
      <c r="M7"/>
      <c r="N7"/>
      <c r="O7"/>
    </row>
    <row r="8" spans="1:15">
      <c r="A8" s="17"/>
      <c r="B8" s="30" t="s">
        <v>55</v>
      </c>
      <c r="C8" s="30"/>
      <c r="D8" s="30"/>
      <c r="E8" s="6"/>
      <c r="F8" s="6"/>
      <c r="G8" s="18"/>
    </row>
    <row r="9" spans="1:15" ht="15.75">
      <c r="A9" s="17"/>
      <c r="B9" s="6"/>
      <c r="C9" s="6"/>
      <c r="D9" s="6"/>
      <c r="E9" s="6"/>
      <c r="F9" s="6"/>
      <c r="G9" s="18"/>
      <c r="J9" s="339"/>
    </row>
    <row r="10" spans="1:15">
      <c r="A10" s="17"/>
      <c r="B10" s="6"/>
      <c r="C10" s="6"/>
      <c r="D10" s="6"/>
      <c r="E10" s="6"/>
      <c r="F10" s="6"/>
      <c r="G10" s="18"/>
      <c r="J10"/>
    </row>
    <row r="11" spans="1:15">
      <c r="A11" s="17"/>
      <c r="B11" s="6"/>
      <c r="C11" s="6"/>
      <c r="D11" s="6"/>
      <c r="E11" s="6"/>
      <c r="F11" s="6"/>
      <c r="G11" s="18"/>
    </row>
    <row r="12" spans="1:15">
      <c r="A12" s="17"/>
      <c r="B12" s="6"/>
      <c r="C12" s="6"/>
      <c r="D12" s="6"/>
      <c r="E12" s="6"/>
      <c r="F12" s="6"/>
      <c r="G12" s="18"/>
      <c r="I12"/>
      <c r="J12"/>
    </row>
    <row r="13" spans="1:15">
      <c r="A13" s="17"/>
      <c r="B13" s="6"/>
      <c r="C13" s="6"/>
      <c r="D13" s="6"/>
      <c r="E13" s="6"/>
      <c r="F13" s="6"/>
      <c r="G13" s="18"/>
      <c r="I13"/>
      <c r="J13"/>
    </row>
    <row r="14" spans="1:15">
      <c r="A14" s="17"/>
      <c r="B14" s="6"/>
      <c r="C14" s="6"/>
      <c r="D14" s="6"/>
      <c r="E14" s="6"/>
      <c r="F14" s="6"/>
      <c r="G14" s="18"/>
      <c r="I14" s="1"/>
      <c r="J14"/>
    </row>
    <row r="15" spans="1:15" ht="15.75">
      <c r="A15" s="17"/>
      <c r="B15" s="6"/>
      <c r="C15" s="6"/>
      <c r="D15" s="6"/>
      <c r="E15" s="6"/>
      <c r="F15" s="6"/>
      <c r="G15" s="18"/>
      <c r="J15" s="739"/>
      <c r="K15" s="739"/>
      <c r="L15" s="739"/>
      <c r="M15" s="739"/>
    </row>
    <row r="16" spans="1:15">
      <c r="A16" s="17"/>
      <c r="B16" s="6"/>
      <c r="C16" s="6"/>
      <c r="D16" s="6"/>
      <c r="E16" s="6"/>
      <c r="F16" s="6"/>
      <c r="G16" s="18"/>
    </row>
    <row r="17" spans="1:13">
      <c r="A17" s="17"/>
      <c r="B17" s="6"/>
      <c r="C17" s="6"/>
      <c r="D17" s="6"/>
      <c r="E17" s="6"/>
      <c r="F17" s="6"/>
      <c r="G17" s="18"/>
    </row>
    <row r="18" spans="1:13">
      <c r="A18" s="17"/>
      <c r="B18" s="6"/>
      <c r="C18" s="6"/>
      <c r="D18" s="6"/>
      <c r="E18" s="6"/>
      <c r="F18" s="6"/>
      <c r="G18" s="18"/>
    </row>
    <row r="19" spans="1:13">
      <c r="A19" s="17"/>
      <c r="B19" s="6"/>
      <c r="C19" s="6"/>
      <c r="D19" s="6"/>
      <c r="E19" s="6"/>
      <c r="F19" s="6"/>
      <c r="G19" s="18"/>
    </row>
    <row r="20" spans="1:13">
      <c r="A20" s="17"/>
      <c r="B20" s="6"/>
      <c r="C20" s="6"/>
      <c r="D20" s="6"/>
      <c r="E20" s="6"/>
      <c r="F20" s="6"/>
      <c r="G20" s="18"/>
    </row>
    <row r="21" spans="1:13">
      <c r="A21" s="17"/>
      <c r="B21" s="6"/>
      <c r="C21" s="6"/>
      <c r="D21" s="6"/>
      <c r="E21" s="6"/>
      <c r="F21" s="6"/>
      <c r="G21" s="18"/>
    </row>
    <row r="22" spans="1:13" ht="15">
      <c r="A22" s="17"/>
      <c r="B22" s="42" t="s">
        <v>481</v>
      </c>
      <c r="C22" s="740" t="s">
        <v>483</v>
      </c>
      <c r="D22" s="740"/>
      <c r="E22" s="740"/>
      <c r="F22" s="740"/>
      <c r="G22" s="741"/>
    </row>
    <row r="23" spans="1:13">
      <c r="A23" s="17"/>
      <c r="B23" s="6"/>
      <c r="C23" s="6"/>
      <c r="D23" s="6"/>
      <c r="E23" s="6"/>
      <c r="F23" s="6"/>
      <c r="G23" s="18"/>
    </row>
    <row r="24" spans="1:13">
      <c r="A24" s="17"/>
      <c r="B24" s="6"/>
      <c r="C24" s="6"/>
      <c r="D24" s="6"/>
      <c r="E24" s="742"/>
      <c r="F24" s="742"/>
      <c r="G24" s="743"/>
    </row>
    <row r="25" spans="1:13">
      <c r="A25" s="17"/>
      <c r="B25" s="6"/>
      <c r="C25" s="6"/>
      <c r="D25" s="6"/>
      <c r="E25" s="6"/>
      <c r="F25" s="6"/>
      <c r="G25" s="18"/>
    </row>
    <row r="26" spans="1:13">
      <c r="A26" s="17"/>
      <c r="B26" s="6"/>
      <c r="C26" s="6"/>
      <c r="D26" s="6"/>
      <c r="E26" s="6"/>
      <c r="F26" s="6"/>
      <c r="G26" s="18"/>
    </row>
    <row r="27" spans="1:13" ht="15.75">
      <c r="A27" s="17"/>
      <c r="B27" s="6"/>
      <c r="C27" s="6"/>
      <c r="D27" s="6"/>
      <c r="E27" s="6"/>
      <c r="F27" s="6"/>
      <c r="G27" s="18"/>
      <c r="J27" s="739"/>
      <c r="K27" s="739"/>
      <c r="L27" s="739"/>
      <c r="M27" s="739"/>
    </row>
    <row r="28" spans="1:13">
      <c r="A28" s="17"/>
      <c r="B28" s="6"/>
      <c r="C28" s="6"/>
      <c r="D28" s="6"/>
      <c r="E28" s="6"/>
      <c r="F28" s="6"/>
      <c r="G28" s="18"/>
    </row>
    <row r="29" spans="1:13" ht="15">
      <c r="A29" s="17"/>
      <c r="B29" s="42" t="s">
        <v>482</v>
      </c>
      <c r="C29" s="6"/>
      <c r="D29" s="6"/>
      <c r="E29" s="6"/>
      <c r="F29" s="6"/>
      <c r="G29" s="18"/>
    </row>
    <row r="30" spans="1:13" ht="78.75" customHeight="1">
      <c r="A30" s="19"/>
      <c r="B30" s="20"/>
      <c r="C30" s="20"/>
      <c r="D30" s="20"/>
      <c r="E30" s="20"/>
      <c r="F30" s="20"/>
      <c r="G30" s="29"/>
    </row>
    <row r="31" spans="1:13" ht="27.75" customHeight="1">
      <c r="E31" s="6"/>
      <c r="F31" s="6"/>
      <c r="G31" s="6"/>
    </row>
    <row r="32" spans="1:13" ht="33.75">
      <c r="A32" s="192" t="s">
        <v>427</v>
      </c>
      <c r="D32" s="426" t="s">
        <v>218</v>
      </c>
      <c r="E32" s="414" t="s">
        <v>282</v>
      </c>
      <c r="F32" s="601" t="s">
        <v>360</v>
      </c>
      <c r="G32" s="602"/>
    </row>
    <row r="33" spans="1:16" ht="18" customHeight="1">
      <c r="A33" s="88">
        <v>1</v>
      </c>
      <c r="B33" s="61" t="s">
        <v>428</v>
      </c>
      <c r="C33" s="429" t="s">
        <v>103</v>
      </c>
      <c r="D33" s="409">
        <v>140</v>
      </c>
      <c r="F33" s="7"/>
      <c r="G33" s="7"/>
    </row>
    <row r="34" spans="1:16" ht="18" customHeight="1">
      <c r="A34" s="89">
        <v>2</v>
      </c>
      <c r="B34" s="61" t="s">
        <v>435</v>
      </c>
      <c r="C34" s="429" t="s">
        <v>165</v>
      </c>
      <c r="D34" s="409">
        <v>41</v>
      </c>
      <c r="F34" s="7"/>
      <c r="G34" s="7"/>
    </row>
    <row r="35" spans="1:16" ht="24.75" customHeight="1">
      <c r="A35" s="89">
        <v>3</v>
      </c>
      <c r="B35" s="87" t="s">
        <v>430</v>
      </c>
      <c r="C35" s="429" t="s">
        <v>57</v>
      </c>
      <c r="D35" s="453">
        <v>550</v>
      </c>
      <c r="E35" s="411">
        <f>(+$D$33+2*200)</f>
        <v>540</v>
      </c>
      <c r="F35" s="590" t="str">
        <f>+G54</f>
        <v>In Ordnung</v>
      </c>
      <c r="G35" s="592"/>
    </row>
    <row r="36" spans="1:16" ht="24.75" customHeight="1">
      <c r="A36" s="70" t="s">
        <v>217</v>
      </c>
      <c r="E36"/>
    </row>
    <row r="37" spans="1:16" ht="18" customHeight="1">
      <c r="A37" s="89">
        <v>4</v>
      </c>
      <c r="B37" s="87" t="s">
        <v>637</v>
      </c>
      <c r="C37" s="455"/>
      <c r="D37" s="446" t="s">
        <v>124</v>
      </c>
      <c r="E37" s="454">
        <f>PI()*(POWER(E35,2))/40000</f>
        <v>22.902210444669592</v>
      </c>
      <c r="F37" s="225" t="s">
        <v>129</v>
      </c>
      <c r="H37" s="13"/>
      <c r="I37" s="61"/>
    </row>
    <row r="38" spans="1:16" ht="24" customHeight="1">
      <c r="A38" s="89">
        <v>5</v>
      </c>
      <c r="B38" s="61" t="s">
        <v>436</v>
      </c>
      <c r="C38" s="251"/>
      <c r="D38" s="251"/>
      <c r="E38" s="720" t="str">
        <f>+G46</f>
        <v>Siehe Darst. A bzw. B</v>
      </c>
      <c r="F38" s="723"/>
      <c r="G38" s="744"/>
      <c r="H38" s="13"/>
      <c r="K38" s="61"/>
      <c r="M38" s="32"/>
    </row>
    <row r="39" spans="1:16" ht="28.5" customHeight="1">
      <c r="A39" s="71" t="s">
        <v>486</v>
      </c>
      <c r="B39" s="72"/>
      <c r="C39" s="72"/>
      <c r="D39" s="72"/>
      <c r="E39" s="72"/>
      <c r="F39" s="72"/>
      <c r="G39" s="72" t="str">
        <f>+Inhaltsv.!$C$47</f>
        <v>Technische Daten Spielplatzgeräte - Version 5.08</v>
      </c>
    </row>
    <row r="41" spans="1:16" ht="24" customHeight="1"/>
    <row r="42" spans="1:16" ht="24" customHeight="1"/>
    <row r="43" spans="1:16" ht="27.75" customHeight="1">
      <c r="L43" s="61"/>
    </row>
    <row r="44" spans="1:16" customFormat="1" ht="25.5" customHeight="1">
      <c r="A44" s="745" t="s">
        <v>476</v>
      </c>
      <c r="B44" s="745"/>
      <c r="C44" s="745"/>
      <c r="D44" s="745"/>
      <c r="E44" s="745"/>
      <c r="F44" s="745"/>
      <c r="G44" s="745"/>
      <c r="H44" s="354"/>
      <c r="I44" s="354"/>
      <c r="J44" s="354"/>
      <c r="K44" s="3"/>
      <c r="L44" s="3"/>
      <c r="M44" s="3"/>
      <c r="N44" s="3"/>
      <c r="O44" s="3"/>
    </row>
    <row r="45" spans="1:16" s="252" customFormat="1" ht="15.75" customHeight="1">
      <c r="A45" s="262"/>
      <c r="B45" s="262"/>
      <c r="C45" s="262"/>
      <c r="D45" s="262"/>
      <c r="E45" s="262"/>
      <c r="F45" s="262"/>
      <c r="G45" s="262"/>
      <c r="H45" s="262"/>
      <c r="I45" s="262"/>
      <c r="J45" s="262"/>
      <c r="K45" s="173"/>
      <c r="L45" s="173"/>
      <c r="M45" s="173"/>
      <c r="N45" s="173"/>
      <c r="O45" s="173"/>
    </row>
    <row r="46" spans="1:16" customFormat="1" ht="18.75">
      <c r="A46" s="633" t="s">
        <v>236</v>
      </c>
      <c r="B46" s="633"/>
      <c r="C46" s="633"/>
      <c r="D46" s="633"/>
      <c r="E46" s="633"/>
      <c r="F46" s="3"/>
      <c r="G46" s="634" t="str">
        <f>IF((+$D$34)&gt;40,G$47,($G$49))</f>
        <v>Siehe Darst. A bzw. B</v>
      </c>
      <c r="H46" s="634"/>
      <c r="I46" s="634"/>
      <c r="J46" s="348"/>
      <c r="K46" s="3"/>
      <c r="L46" s="3"/>
      <c r="M46" s="3"/>
      <c r="N46" s="3"/>
      <c r="O46" s="3"/>
      <c r="P46" s="3"/>
    </row>
    <row r="47" spans="1:16" customFormat="1" ht="18.75" customHeight="1">
      <c r="A47" s="188">
        <v>2.1</v>
      </c>
      <c r="B47" s="628" t="s">
        <v>703</v>
      </c>
      <c r="C47" s="628"/>
      <c r="D47" s="628"/>
      <c r="E47" s="628"/>
      <c r="F47" s="628"/>
      <c r="G47" s="737" t="str">
        <f>IF((+$D$34)&lt;40.1,$G$48,(G51))</f>
        <v>Siehe Darst. A bzw. B</v>
      </c>
      <c r="H47" s="737"/>
      <c r="I47" s="737"/>
      <c r="J47" s="348"/>
      <c r="K47" s="3"/>
      <c r="L47" s="3"/>
      <c r="M47" s="3"/>
      <c r="N47" s="3"/>
      <c r="O47" s="3"/>
      <c r="P47" s="3"/>
    </row>
    <row r="48" spans="1:16" ht="15.75" customHeight="1">
      <c r="A48" s="188">
        <v>2.2000000000000002</v>
      </c>
      <c r="B48" s="628" t="s">
        <v>473</v>
      </c>
      <c r="C48" s="628"/>
      <c r="D48" s="628"/>
      <c r="E48" s="628"/>
      <c r="F48" s="628"/>
      <c r="G48" s="737" t="str">
        <f>IF((+$D$34)&gt;11.1,$G$50,(G52))</f>
        <v>Siehe Blatt 5.1!</v>
      </c>
      <c r="H48" s="737"/>
      <c r="I48" s="737"/>
      <c r="J48" s="348"/>
    </row>
    <row r="49" spans="1:13" ht="15" customHeight="1">
      <c r="A49" s="188">
        <v>2.2999999999999998</v>
      </c>
      <c r="B49" s="188" t="s">
        <v>460</v>
      </c>
      <c r="C49" s="188"/>
      <c r="D49" s="188"/>
      <c r="E49" s="152"/>
      <c r="F49" s="61"/>
      <c r="G49" s="737" t="str">
        <f>IF((+$D$34)&lt;11,$G$50,(G52))</f>
        <v>Siehe Darst. C</v>
      </c>
      <c r="H49" s="737"/>
      <c r="I49" s="737"/>
      <c r="J49" s="348"/>
    </row>
    <row r="50" spans="1:13" ht="15" customHeight="1">
      <c r="A50" s="188">
        <v>2.4</v>
      </c>
      <c r="B50" s="188" t="s">
        <v>460</v>
      </c>
      <c r="C50" s="188"/>
      <c r="D50" s="188"/>
      <c r="E50" s="253"/>
      <c r="F50" s="61"/>
      <c r="G50" s="737" t="s">
        <v>478</v>
      </c>
      <c r="H50" s="737"/>
      <c r="I50" s="737"/>
      <c r="J50" s="349"/>
    </row>
    <row r="51" spans="1:13" ht="15" customHeight="1">
      <c r="A51" s="188">
        <v>2.5</v>
      </c>
      <c r="B51" s="188" t="s">
        <v>466</v>
      </c>
      <c r="C51" s="188"/>
      <c r="D51" s="188"/>
      <c r="E51" s="253"/>
      <c r="F51" s="61"/>
      <c r="G51" s="737" t="s">
        <v>479</v>
      </c>
      <c r="H51" s="737"/>
      <c r="I51" s="737"/>
      <c r="J51" s="349"/>
    </row>
    <row r="52" spans="1:13" ht="15">
      <c r="A52" s="188">
        <v>2.6</v>
      </c>
      <c r="B52" s="188" t="s">
        <v>474</v>
      </c>
      <c r="C52" s="253"/>
      <c r="D52" s="253"/>
      <c r="E52" s="253"/>
      <c r="F52" s="61"/>
      <c r="G52" s="737" t="s">
        <v>480</v>
      </c>
      <c r="H52" s="737"/>
      <c r="I52" s="737"/>
      <c r="J52" s="350"/>
    </row>
    <row r="53" spans="1:13" ht="15">
      <c r="A53" s="171"/>
      <c r="B53" s="171"/>
      <c r="C53" s="253"/>
      <c r="D53" s="253"/>
      <c r="E53" s="2"/>
      <c r="G53" s="738"/>
      <c r="H53" s="738"/>
      <c r="I53" s="738"/>
    </row>
    <row r="54" spans="1:13" ht="15.75">
      <c r="A54" s="603" t="s">
        <v>477</v>
      </c>
      <c r="B54" s="603"/>
      <c r="C54" s="603"/>
      <c r="D54" s="603"/>
      <c r="E54" s="603"/>
      <c r="G54" s="616" t="str">
        <f>IF(+D35&gt;=$E$35,G56,G57)</f>
        <v>In Ordnung</v>
      </c>
      <c r="H54" s="617"/>
      <c r="I54" s="617"/>
    </row>
    <row r="55" spans="1:13" ht="14.25">
      <c r="A55" s="604" t="s">
        <v>248</v>
      </c>
      <c r="B55" s="604"/>
      <c r="C55" s="604"/>
      <c r="D55" s="604"/>
      <c r="E55" s="604"/>
      <c r="G55" s="355"/>
      <c r="H55" s="142"/>
      <c r="I55" s="142"/>
    </row>
    <row r="56" spans="1:13" ht="15">
      <c r="A56" s="605" t="s">
        <v>590</v>
      </c>
      <c r="B56" s="605"/>
      <c r="C56" s="605"/>
      <c r="D56" s="605"/>
      <c r="E56" s="605"/>
      <c r="G56" s="734" t="s">
        <v>96</v>
      </c>
      <c r="H56" s="734"/>
      <c r="I56" s="734"/>
    </row>
    <row r="57" spans="1:13" ht="15">
      <c r="A57" s="605" t="s">
        <v>616</v>
      </c>
      <c r="B57" s="605"/>
      <c r="C57" s="605"/>
      <c r="D57" s="605"/>
      <c r="E57" s="605"/>
      <c r="G57" s="735" t="s">
        <v>273</v>
      </c>
      <c r="H57" s="735"/>
      <c r="I57" s="735"/>
    </row>
    <row r="58" spans="1:13" ht="18.75">
      <c r="A58" s="736"/>
      <c r="B58" s="736"/>
      <c r="C58" s="736"/>
      <c r="D58" s="736"/>
      <c r="E58" s="736"/>
      <c r="F58" s="736"/>
      <c r="J58" s="173"/>
      <c r="K58" s="173"/>
      <c r="L58" s="173"/>
      <c r="M58" s="173"/>
    </row>
    <row r="59" spans="1:13" ht="15.75">
      <c r="A59" s="725"/>
      <c r="B59" s="725"/>
      <c r="C59" s="725"/>
      <c r="D59" s="725"/>
      <c r="E59" s="725"/>
      <c r="F59" s="173"/>
      <c r="J59" s="173"/>
      <c r="K59" s="173"/>
      <c r="L59" s="173"/>
      <c r="M59" s="173"/>
    </row>
    <row r="60" spans="1:13" ht="15">
      <c r="A60" s="716"/>
      <c r="B60" s="716"/>
      <c r="C60" s="716"/>
      <c r="D60" s="716"/>
      <c r="E60" s="716"/>
      <c r="F60" s="173"/>
      <c r="J60" s="173"/>
      <c r="K60" s="173"/>
      <c r="L60" s="173"/>
      <c r="M60" s="173"/>
    </row>
    <row r="61" spans="1:13" ht="15">
      <c r="A61" s="716"/>
      <c r="B61" s="716"/>
      <c r="C61" s="716"/>
      <c r="D61" s="716"/>
      <c r="E61" s="716"/>
      <c r="F61" s="173"/>
      <c r="J61" s="173"/>
      <c r="K61" s="173"/>
      <c r="L61" s="173"/>
      <c r="M61" s="173"/>
    </row>
    <row r="62" spans="1:13">
      <c r="A62" s="173"/>
      <c r="B62" s="173"/>
      <c r="C62" s="173"/>
      <c r="D62" s="173"/>
      <c r="E62" s="173"/>
      <c r="F62" s="173"/>
      <c r="J62" s="173"/>
      <c r="K62" s="173"/>
      <c r="L62" s="173"/>
      <c r="M62" s="173"/>
    </row>
    <row r="63" spans="1:13">
      <c r="A63" s="173"/>
      <c r="B63" s="173"/>
      <c r="C63" s="173"/>
      <c r="D63" s="173"/>
      <c r="E63" s="173"/>
      <c r="F63" s="173"/>
      <c r="G63" s="173"/>
      <c r="H63" s="173"/>
      <c r="I63" s="173"/>
      <c r="J63" s="173"/>
      <c r="K63" s="173"/>
      <c r="L63" s="173"/>
      <c r="M63" s="173"/>
    </row>
    <row r="64" spans="1:13" ht="15">
      <c r="A64" s="719"/>
      <c r="B64" s="719"/>
      <c r="C64" s="719"/>
      <c r="D64" s="719"/>
      <c r="E64" s="719"/>
      <c r="F64" s="719"/>
      <c r="G64" s="719"/>
      <c r="H64" s="719"/>
      <c r="I64" s="719"/>
      <c r="J64" s="719"/>
      <c r="K64" s="255"/>
      <c r="L64" s="173"/>
      <c r="M64" s="173"/>
    </row>
    <row r="65" spans="1:13" ht="18.75">
      <c r="A65" s="256"/>
      <c r="B65" s="257"/>
      <c r="C65" s="256"/>
      <c r="D65" s="256"/>
      <c r="E65" s="256"/>
      <c r="F65" s="256"/>
      <c r="G65" s="255"/>
      <c r="H65" s="255"/>
      <c r="I65" s="255"/>
      <c r="J65" s="255"/>
      <c r="K65" s="715"/>
      <c r="L65" s="715"/>
      <c r="M65" s="715"/>
    </row>
    <row r="66" spans="1:13" ht="18.75">
      <c r="A66" s="258"/>
      <c r="B66" s="712"/>
      <c r="C66" s="712"/>
      <c r="D66" s="712"/>
      <c r="E66" s="712"/>
      <c r="F66" s="712"/>
      <c r="G66" s="712"/>
      <c r="H66" s="712"/>
      <c r="I66" s="712"/>
      <c r="J66" s="259"/>
      <c r="K66" s="714"/>
      <c r="L66" s="714"/>
      <c r="M66" s="714"/>
    </row>
    <row r="67" spans="1:13" ht="18.75">
      <c r="A67" s="258"/>
      <c r="B67" s="712"/>
      <c r="C67" s="712"/>
      <c r="D67" s="712"/>
      <c r="E67" s="712"/>
      <c r="F67" s="712"/>
      <c r="G67" s="712"/>
      <c r="H67" s="712"/>
      <c r="I67" s="712"/>
      <c r="J67" s="712"/>
      <c r="K67" s="714"/>
      <c r="L67" s="714"/>
      <c r="M67" s="714"/>
    </row>
    <row r="68" spans="1:13" ht="19.5">
      <c r="A68" s="258"/>
      <c r="B68" s="712"/>
      <c r="C68" s="712"/>
      <c r="D68" s="712"/>
      <c r="E68" s="712"/>
      <c r="F68" s="712"/>
      <c r="G68" s="712"/>
      <c r="H68" s="712"/>
      <c r="I68" s="712"/>
      <c r="J68" s="712"/>
      <c r="K68" s="713"/>
      <c r="L68" s="713"/>
      <c r="M68" s="713"/>
    </row>
    <row r="69" spans="1:13" ht="18.75">
      <c r="A69" s="258"/>
      <c r="B69" s="712"/>
      <c r="C69" s="712"/>
      <c r="D69" s="712"/>
      <c r="E69" s="712"/>
      <c r="F69" s="712"/>
      <c r="G69" s="712"/>
      <c r="H69" s="712"/>
      <c r="I69" s="712"/>
      <c r="J69" s="712"/>
      <c r="K69" s="714"/>
      <c r="L69" s="714"/>
      <c r="M69" s="714"/>
    </row>
    <row r="70" spans="1:13" ht="19.5">
      <c r="A70" s="258"/>
      <c r="B70" s="712"/>
      <c r="C70" s="712"/>
      <c r="D70" s="712"/>
      <c r="E70" s="712"/>
      <c r="F70" s="712"/>
      <c r="G70" s="712"/>
      <c r="H70" s="712"/>
      <c r="I70" s="712"/>
      <c r="J70" s="712"/>
      <c r="K70" s="713"/>
      <c r="L70" s="713"/>
      <c r="M70" s="713"/>
    </row>
  </sheetData>
  <sheetProtection password="F263" sheet="1" objects="1" scenarios="1" selectLockedCells="1"/>
  <mergeCells count="48">
    <mergeCell ref="E38:G38"/>
    <mergeCell ref="A44:G44"/>
    <mergeCell ref="A46:E46"/>
    <mergeCell ref="A1:G2"/>
    <mergeCell ref="B3:E3"/>
    <mergeCell ref="F3:G3"/>
    <mergeCell ref="B4:E4"/>
    <mergeCell ref="F4:G4"/>
    <mergeCell ref="F35:G35"/>
    <mergeCell ref="G46:I46"/>
    <mergeCell ref="F32:G32"/>
    <mergeCell ref="J5:M5"/>
    <mergeCell ref="J15:M15"/>
    <mergeCell ref="C22:G22"/>
    <mergeCell ref="E24:G24"/>
    <mergeCell ref="J27:M27"/>
    <mergeCell ref="B47:F47"/>
    <mergeCell ref="G47:I47"/>
    <mergeCell ref="G48:I48"/>
    <mergeCell ref="G49:I49"/>
    <mergeCell ref="G50:I50"/>
    <mergeCell ref="B48:F48"/>
    <mergeCell ref="G51:I51"/>
    <mergeCell ref="G52:I52"/>
    <mergeCell ref="G53:I53"/>
    <mergeCell ref="A54:E54"/>
    <mergeCell ref="G54:I54"/>
    <mergeCell ref="A55:E55"/>
    <mergeCell ref="G56:I56"/>
    <mergeCell ref="G57:I57"/>
    <mergeCell ref="A58:F58"/>
    <mergeCell ref="A59:E59"/>
    <mergeCell ref="A56:E56"/>
    <mergeCell ref="A57:E57"/>
    <mergeCell ref="A60:E60"/>
    <mergeCell ref="A61:E61"/>
    <mergeCell ref="A64:J64"/>
    <mergeCell ref="K65:M65"/>
    <mergeCell ref="B69:J69"/>
    <mergeCell ref="K69:M69"/>
    <mergeCell ref="B70:J70"/>
    <mergeCell ref="K70:M70"/>
    <mergeCell ref="B66:I66"/>
    <mergeCell ref="K66:M66"/>
    <mergeCell ref="B67:J67"/>
    <mergeCell ref="K67:M67"/>
    <mergeCell ref="B68:J68"/>
    <mergeCell ref="K68:M68"/>
  </mergeCells>
  <phoneticPr fontId="0" type="noConversion"/>
  <conditionalFormatting sqref="G54">
    <cfRule type="cellIs" dxfId="102" priority="3" stopIfTrue="1" operator="equal">
      <formula>"Elargir !"</formula>
    </cfRule>
    <cfRule type="cellIs" dxfId="101" priority="4" stopIfTrue="1" operator="equal">
      <formula>"En ordre"</formula>
    </cfRule>
  </conditionalFormatting>
  <conditionalFormatting sqref="F35">
    <cfRule type="cellIs" dxfId="100" priority="1" stopIfTrue="1" operator="equal">
      <formula>"Verbreitern!"</formula>
    </cfRule>
    <cfRule type="cellIs" dxfId="99" priority="2" stopIfTrue="1" operator="equal">
      <formula>"In Ordnung"</formula>
    </cfRule>
  </conditionalFormatting>
  <pageMargins left="0.6692913385826772" right="0.11811023622047245" top="0.23622047244094491" bottom="0.19685039370078741" header="0.23622047244094491" footer="0"/>
  <pageSetup paperSize="9" scale="105"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tabColor theme="6" tint="0.39997558519241921"/>
    <pageSetUpPr fitToPage="1"/>
  </sheetPr>
  <dimension ref="A1:P63"/>
  <sheetViews>
    <sheetView showGridLines="0" zoomScaleNormal="100" workbookViewId="0">
      <selection activeCell="B3" sqref="B3:E3"/>
    </sheetView>
  </sheetViews>
  <sheetFormatPr baseColWidth="10" defaultRowHeight="12.75"/>
  <cols>
    <col min="1" max="1" width="5.5703125" style="3" customWidth="1"/>
    <col min="2" max="2" width="54.140625" style="3" customWidth="1"/>
    <col min="3" max="3" width="9.7109375" style="3" customWidth="1"/>
    <col min="4" max="4" width="9.140625" style="3" customWidth="1"/>
    <col min="5" max="6" width="11.42578125" style="3"/>
    <col min="7" max="7" width="10.7109375" style="3" customWidth="1"/>
    <col min="8" max="12" width="11.42578125" style="3"/>
    <col min="13" max="13" width="6.7109375" style="3" customWidth="1"/>
    <col min="14" max="16384" width="11.42578125" style="3"/>
  </cols>
  <sheetData>
    <row r="1" spans="1:7" ht="45" customHeight="1">
      <c r="A1" s="575" t="s">
        <v>744</v>
      </c>
      <c r="B1" s="575"/>
      <c r="C1" s="575"/>
      <c r="D1" s="575"/>
      <c r="E1" s="575"/>
      <c r="F1" s="575"/>
      <c r="G1" s="575"/>
    </row>
    <row r="2" spans="1:7" ht="53.25" customHeight="1">
      <c r="A2" s="577"/>
      <c r="B2" s="577"/>
      <c r="C2" s="577"/>
      <c r="D2" s="577"/>
      <c r="E2" s="577"/>
      <c r="F2" s="577"/>
      <c r="G2" s="577"/>
    </row>
    <row r="3" spans="1:7" ht="26.25" customHeight="1">
      <c r="A3" s="107" t="s">
        <v>211</v>
      </c>
      <c r="B3" s="584"/>
      <c r="C3" s="584"/>
      <c r="D3" s="584"/>
      <c r="E3" s="584"/>
      <c r="F3" s="581">
        <f ca="1">TODAY()</f>
        <v>43763</v>
      </c>
      <c r="G3" s="581"/>
    </row>
    <row r="4" spans="1:7" ht="22.5" customHeight="1">
      <c r="A4" s="108" t="s">
        <v>25</v>
      </c>
      <c r="B4" s="583"/>
      <c r="C4" s="583"/>
      <c r="D4" s="583"/>
      <c r="E4" s="583"/>
      <c r="F4" s="579"/>
      <c r="G4" s="580"/>
    </row>
    <row r="5" spans="1:7">
      <c r="A5" s="34"/>
      <c r="B5" s="35"/>
      <c r="C5" s="35"/>
      <c r="D5" s="35"/>
      <c r="E5" s="35"/>
      <c r="F5" s="35"/>
      <c r="G5" s="36"/>
    </row>
    <row r="6" spans="1:7">
      <c r="A6" s="17"/>
      <c r="B6" s="6"/>
      <c r="C6" s="6"/>
      <c r="D6" s="6"/>
      <c r="E6" s="6"/>
      <c r="F6" s="6"/>
      <c r="G6" s="18"/>
    </row>
    <row r="7" spans="1:7">
      <c r="A7" s="17"/>
      <c r="B7" s="6"/>
      <c r="C7" s="6"/>
      <c r="D7" s="6"/>
      <c r="E7" s="6"/>
      <c r="F7" s="6"/>
      <c r="G7" s="18"/>
    </row>
    <row r="8" spans="1:7">
      <c r="A8" s="17"/>
      <c r="B8" s="6"/>
      <c r="C8" s="6"/>
      <c r="D8" s="6"/>
      <c r="E8" s="6"/>
      <c r="F8" s="6"/>
      <c r="G8" s="18"/>
    </row>
    <row r="9" spans="1:7">
      <c r="A9" s="17"/>
      <c r="B9" s="6"/>
      <c r="C9" s="6"/>
      <c r="D9" s="6"/>
      <c r="E9" s="6"/>
      <c r="F9" s="6"/>
      <c r="G9" s="18"/>
    </row>
    <row r="10" spans="1:7">
      <c r="A10" s="17"/>
      <c r="B10" s="6"/>
      <c r="C10" s="6"/>
      <c r="D10" s="6"/>
      <c r="E10" s="6"/>
      <c r="F10" s="6"/>
      <c r="G10" s="18"/>
    </row>
    <row r="11" spans="1:7">
      <c r="A11" s="17"/>
      <c r="B11" s="6"/>
      <c r="C11" s="6"/>
      <c r="D11" s="6"/>
      <c r="E11" s="6"/>
      <c r="F11" s="6"/>
      <c r="G11" s="18"/>
    </row>
    <row r="12" spans="1:7">
      <c r="A12" s="17"/>
      <c r="B12" s="6"/>
      <c r="C12" s="6"/>
      <c r="D12" s="6"/>
      <c r="E12" s="6"/>
      <c r="F12" s="6"/>
      <c r="G12" s="18"/>
    </row>
    <row r="13" spans="1:7">
      <c r="A13" s="17"/>
      <c r="B13" s="6"/>
      <c r="C13" s="6"/>
      <c r="D13" s="6"/>
      <c r="E13" s="6"/>
      <c r="F13" s="6"/>
      <c r="G13" s="18"/>
    </row>
    <row r="14" spans="1:7">
      <c r="A14" s="17"/>
      <c r="B14" s="6"/>
      <c r="C14" s="6"/>
      <c r="D14" s="6"/>
      <c r="E14" s="6"/>
      <c r="F14" s="6"/>
      <c r="G14" s="18"/>
    </row>
    <row r="15" spans="1:7">
      <c r="A15" s="17"/>
      <c r="B15" s="6"/>
      <c r="C15" s="6"/>
      <c r="D15" s="6"/>
      <c r="E15" s="6"/>
      <c r="F15" s="6"/>
      <c r="G15" s="18"/>
    </row>
    <row r="16" spans="1:7">
      <c r="A16" s="17"/>
      <c r="B16" s="6"/>
      <c r="C16" s="6"/>
      <c r="D16" s="6"/>
      <c r="E16" s="6"/>
      <c r="F16" s="6"/>
      <c r="G16" s="18"/>
    </row>
    <row r="17" spans="1:16">
      <c r="A17" s="17"/>
      <c r="B17" s="31"/>
      <c r="C17" s="31"/>
      <c r="D17" s="31"/>
      <c r="E17" s="6"/>
      <c r="F17" s="6"/>
      <c r="G17" s="18"/>
    </row>
    <row r="18" spans="1:16">
      <c r="A18" s="17"/>
      <c r="B18" s="6"/>
      <c r="C18" s="6"/>
      <c r="D18" s="6"/>
      <c r="E18" s="6"/>
      <c r="F18" s="6"/>
      <c r="G18" s="18"/>
    </row>
    <row r="19" spans="1:16">
      <c r="A19" s="17"/>
      <c r="B19" s="6"/>
      <c r="C19" s="6"/>
      <c r="D19" s="6"/>
      <c r="E19" s="6"/>
      <c r="F19" s="6"/>
      <c r="G19" s="18"/>
    </row>
    <row r="20" spans="1:16">
      <c r="A20" s="17"/>
      <c r="B20" s="6"/>
      <c r="C20" s="6"/>
      <c r="D20" s="6"/>
      <c r="E20" s="6"/>
      <c r="F20" s="6"/>
      <c r="G20" s="18"/>
    </row>
    <row r="21" spans="1:16">
      <c r="A21" s="17"/>
      <c r="B21" s="31" t="s">
        <v>55</v>
      </c>
      <c r="C21" s="31"/>
      <c r="D21" s="31"/>
      <c r="E21" s="6"/>
      <c r="F21" s="6"/>
      <c r="G21" s="18"/>
    </row>
    <row r="22" spans="1:16">
      <c r="A22" s="17"/>
      <c r="B22" s="6"/>
      <c r="C22" s="6"/>
      <c r="D22" s="6"/>
      <c r="E22" s="6"/>
      <c r="F22" s="6"/>
      <c r="G22" s="18"/>
    </row>
    <row r="23" spans="1:16">
      <c r="A23" s="17"/>
      <c r="B23" s="6"/>
      <c r="C23" s="6"/>
      <c r="D23" s="6"/>
      <c r="E23" s="6"/>
      <c r="F23" s="6"/>
      <c r="G23" s="18"/>
    </row>
    <row r="24" spans="1:16">
      <c r="A24" s="17"/>
      <c r="B24" s="6"/>
      <c r="C24" s="6"/>
      <c r="D24" s="6"/>
      <c r="E24" s="6"/>
      <c r="F24" s="6"/>
      <c r="G24" s="18"/>
      <c r="J24" s="527"/>
      <c r="K24" s="173"/>
      <c r="L24" s="173"/>
      <c r="M24" s="204"/>
      <c r="N24" s="754"/>
      <c r="O24" s="755"/>
      <c r="P24" s="356"/>
    </row>
    <row r="25" spans="1:16" ht="14.25">
      <c r="A25" s="17"/>
      <c r="B25" s="6"/>
      <c r="C25" s="6"/>
      <c r="D25" s="6"/>
      <c r="E25" s="6"/>
      <c r="F25" s="6"/>
      <c r="G25" s="18"/>
      <c r="J25" s="173"/>
      <c r="K25" s="173"/>
      <c r="L25" s="173"/>
      <c r="M25" s="357"/>
      <c r="N25" s="113"/>
      <c r="O25" s="356"/>
      <c r="P25" s="356"/>
    </row>
    <row r="26" spans="1:16" ht="15">
      <c r="A26" s="17"/>
      <c r="B26" s="6"/>
      <c r="C26" s="6"/>
      <c r="D26" s="6"/>
      <c r="E26" s="6"/>
      <c r="F26" s="6"/>
      <c r="G26" s="18"/>
      <c r="J26" s="173"/>
      <c r="K26" s="173"/>
      <c r="L26" s="173"/>
      <c r="M26" s="204"/>
      <c r="N26" s="756"/>
      <c r="O26" s="757"/>
      <c r="P26" s="758"/>
    </row>
    <row r="27" spans="1:16" ht="15">
      <c r="A27" s="17"/>
      <c r="B27" s="6"/>
      <c r="C27" s="6"/>
      <c r="D27" s="6"/>
      <c r="E27" s="6"/>
      <c r="F27" s="6"/>
      <c r="G27" s="18"/>
      <c r="J27" s="173"/>
      <c r="K27" s="173"/>
      <c r="L27" s="173"/>
      <c r="M27" s="357"/>
      <c r="N27" s="122"/>
      <c r="O27" s="359"/>
      <c r="P27" s="356"/>
    </row>
    <row r="28" spans="1:16" ht="15">
      <c r="A28" s="17"/>
      <c r="B28" s="6"/>
      <c r="C28" s="6"/>
      <c r="D28" s="6"/>
      <c r="E28" s="6"/>
      <c r="F28" s="6"/>
      <c r="G28" s="18"/>
      <c r="J28" s="173"/>
      <c r="K28" s="173"/>
      <c r="L28" s="173"/>
      <c r="M28" s="357"/>
      <c r="N28" s="122"/>
      <c r="O28" s="360"/>
      <c r="P28" s="204"/>
    </row>
    <row r="29" spans="1:16" ht="15">
      <c r="A29" s="17"/>
      <c r="B29" s="6"/>
      <c r="C29" s="6"/>
      <c r="D29" s="6"/>
      <c r="E29" s="6"/>
      <c r="F29" s="6"/>
      <c r="G29" s="18"/>
      <c r="J29" s="527"/>
      <c r="K29" s="173"/>
      <c r="L29" s="173"/>
      <c r="M29" s="357"/>
      <c r="N29" s="361"/>
      <c r="O29" s="204"/>
      <c r="P29" s="356"/>
    </row>
    <row r="30" spans="1:16" ht="15">
      <c r="A30" s="17"/>
      <c r="B30" s="6"/>
      <c r="C30" s="6"/>
      <c r="D30" s="6"/>
      <c r="E30" s="6"/>
      <c r="F30" s="6"/>
      <c r="G30" s="18"/>
      <c r="J30" s="173"/>
      <c r="K30" s="173"/>
      <c r="L30" s="173"/>
      <c r="M30" s="759"/>
      <c r="N30" s="361"/>
      <c r="O30" s="204"/>
      <c r="P30" s="362"/>
    </row>
    <row r="31" spans="1:16" ht="21.75" customHeight="1">
      <c r="A31" s="19"/>
      <c r="B31" s="20"/>
      <c r="C31" s="20"/>
      <c r="D31" s="20"/>
      <c r="E31" s="20"/>
      <c r="F31" s="760"/>
      <c r="G31" s="761"/>
      <c r="J31" s="751"/>
      <c r="K31" s="751"/>
      <c r="L31" s="752"/>
      <c r="M31" s="759"/>
      <c r="N31" s="361"/>
      <c r="O31" s="204"/>
      <c r="P31" s="363"/>
    </row>
    <row r="32" spans="1:16" ht="26.25" customHeight="1">
      <c r="E32" s="6"/>
      <c r="F32" s="6"/>
      <c r="I32" s="12"/>
      <c r="J32" s="751"/>
      <c r="K32" s="751"/>
      <c r="L32" s="752"/>
      <c r="M32" s="358"/>
      <c r="N32" s="361"/>
      <c r="O32" s="204"/>
      <c r="P32" s="358"/>
    </row>
    <row r="33" spans="1:16" ht="33.75">
      <c r="A33" s="192" t="s">
        <v>427</v>
      </c>
      <c r="B33" s="6"/>
      <c r="D33" s="426" t="s">
        <v>218</v>
      </c>
      <c r="E33" s="414" t="s">
        <v>282</v>
      </c>
      <c r="F33" s="601" t="s">
        <v>360</v>
      </c>
      <c r="G33" s="602"/>
      <c r="L33" s="358"/>
      <c r="M33" s="358"/>
      <c r="N33" s="361"/>
      <c r="O33" s="204"/>
      <c r="P33" s="358"/>
    </row>
    <row r="34" spans="1:16" ht="18.75">
      <c r="A34" s="89">
        <v>1</v>
      </c>
      <c r="B34" s="61" t="s">
        <v>780</v>
      </c>
      <c r="C34" s="408" t="s">
        <v>131</v>
      </c>
      <c r="D34" s="409">
        <v>220</v>
      </c>
      <c r="F34" s="7"/>
      <c r="L34" s="358"/>
      <c r="M34" s="357"/>
      <c r="N34" s="361"/>
      <c r="O34" s="204"/>
      <c r="P34" s="374"/>
    </row>
    <row r="35" spans="1:16" ht="18.75">
      <c r="A35" s="89">
        <v>2</v>
      </c>
      <c r="B35" s="61" t="s">
        <v>438</v>
      </c>
      <c r="C35" s="408" t="s">
        <v>58</v>
      </c>
      <c r="D35" s="409">
        <v>110</v>
      </c>
      <c r="F35" s="7"/>
      <c r="L35" s="358"/>
      <c r="M35" s="357"/>
      <c r="N35" s="361"/>
      <c r="O35" s="204"/>
      <c r="P35" s="358"/>
    </row>
    <row r="36" spans="1:16" ht="18.75">
      <c r="A36" s="89">
        <v>3</v>
      </c>
      <c r="B36" s="61" t="s">
        <v>439</v>
      </c>
      <c r="C36" s="408" t="s">
        <v>59</v>
      </c>
      <c r="D36" s="409">
        <v>210</v>
      </c>
      <c r="F36" s="7"/>
      <c r="L36" s="750"/>
      <c r="M36" s="750"/>
    </row>
    <row r="37" spans="1:16" ht="18.75">
      <c r="A37" s="212">
        <v>4</v>
      </c>
      <c r="B37" s="213" t="s">
        <v>745</v>
      </c>
      <c r="C37" s="415" t="s">
        <v>60</v>
      </c>
      <c r="D37" s="416">
        <v>100</v>
      </c>
      <c r="E37" s="456">
        <v>100</v>
      </c>
      <c r="F37" s="590" t="str">
        <f>+F60</f>
        <v>In Ordnung</v>
      </c>
      <c r="G37" s="592"/>
    </row>
    <row r="38" spans="1:16" ht="29.25" customHeight="1">
      <c r="A38" s="212">
        <v>5</v>
      </c>
      <c r="B38" s="264" t="s">
        <v>781</v>
      </c>
      <c r="C38" s="408" t="s">
        <v>57</v>
      </c>
      <c r="D38" s="416">
        <v>610</v>
      </c>
      <c r="E38" s="430">
        <f>MAX($F$49:$F$51)</f>
        <v>610</v>
      </c>
      <c r="F38" s="590" t="str">
        <f>+F55</f>
        <v>In Ordnung</v>
      </c>
      <c r="G38" s="592"/>
    </row>
    <row r="39" spans="1:16" ht="15.75">
      <c r="A39" s="212"/>
      <c r="B39" s="264"/>
      <c r="C39" s="415"/>
    </row>
    <row r="40" spans="1:16" ht="22.5" customHeight="1">
      <c r="A40" s="193" t="s">
        <v>217</v>
      </c>
      <c r="B40" s="189"/>
      <c r="C40" s="189"/>
      <c r="D40" s="189"/>
    </row>
    <row r="41" spans="1:16" ht="21" customHeight="1">
      <c r="A41" s="91">
        <v>6</v>
      </c>
      <c r="B41" s="213" t="s">
        <v>805</v>
      </c>
      <c r="C41" s="226"/>
      <c r="D41" s="457" t="s">
        <v>130</v>
      </c>
      <c r="E41" s="430">
        <f>MAX($F$49:$F$51)+2*(100)</f>
        <v>810</v>
      </c>
      <c r="F41" s="353" t="s">
        <v>101</v>
      </c>
    </row>
    <row r="42" spans="1:16" ht="21" customHeight="1">
      <c r="A42" s="91">
        <v>7</v>
      </c>
      <c r="B42" s="213" t="s">
        <v>637</v>
      </c>
      <c r="C42" s="191"/>
      <c r="D42" s="446" t="s">
        <v>124</v>
      </c>
      <c r="E42" s="411">
        <f>PI()*(POWER(E41,2))/40000</f>
        <v>51.529973500506578</v>
      </c>
      <c r="F42" s="353" t="s">
        <v>129</v>
      </c>
    </row>
    <row r="43" spans="1:16" ht="24.75" customHeight="1">
      <c r="A43" s="193" t="s">
        <v>308</v>
      </c>
      <c r="B43" s="33"/>
      <c r="C43" s="33"/>
      <c r="D43" s="33"/>
      <c r="E43" s="8"/>
    </row>
    <row r="44" spans="1:16" ht="45.75" customHeight="1">
      <c r="A44" s="628" t="s">
        <v>746</v>
      </c>
      <c r="B44" s="746"/>
      <c r="C44" s="746"/>
      <c r="D44" s="746"/>
      <c r="E44" s="746"/>
      <c r="F44" s="746"/>
      <c r="G44" s="746"/>
    </row>
    <row r="45" spans="1:16" ht="27" customHeight="1">
      <c r="A45" s="230" t="s">
        <v>437</v>
      </c>
      <c r="B45" s="188"/>
      <c r="C45" s="188"/>
      <c r="D45" s="188"/>
      <c r="E45" s="188"/>
      <c r="F45" s="188"/>
      <c r="G45" s="188"/>
    </row>
    <row r="46" spans="1:16" ht="32.25" customHeight="1">
      <c r="A46" s="71" t="s">
        <v>487</v>
      </c>
      <c r="B46" s="72"/>
      <c r="C46" s="72"/>
      <c r="D46" s="72"/>
      <c r="E46" s="72"/>
      <c r="F46" s="72"/>
      <c r="G46" s="72" t="str">
        <f>+Inhaltsv.!$C$47</f>
        <v>Technische Daten Spielplatzgeräte - Version 5.08</v>
      </c>
    </row>
    <row r="47" spans="1:16" ht="65.25" customHeight="1">
      <c r="A47" s="6"/>
      <c r="B47" s="6"/>
      <c r="C47" s="6"/>
      <c r="D47" s="6"/>
      <c r="E47" s="6"/>
      <c r="F47" s="6"/>
      <c r="G47" s="6"/>
    </row>
    <row r="48" spans="1:16" ht="15">
      <c r="A48" s="27"/>
      <c r="B48" s="28" t="s">
        <v>237</v>
      </c>
      <c r="C48" s="28"/>
      <c r="D48" s="28"/>
      <c r="E48" s="6"/>
      <c r="F48" s="6"/>
      <c r="G48" s="6"/>
    </row>
    <row r="49" spans="1:11" ht="33" customHeight="1">
      <c r="A49" s="27"/>
      <c r="B49" s="747" t="s">
        <v>456</v>
      </c>
      <c r="C49" s="748"/>
      <c r="D49" s="748"/>
      <c r="E49" s="749"/>
      <c r="F49" s="23">
        <f>2*((2/3*$D$34)+50)+$D$35</f>
        <v>503.33333333333331</v>
      </c>
      <c r="G49" s="6"/>
    </row>
    <row r="50" spans="1:11" ht="33" customHeight="1">
      <c r="A50" s="27"/>
      <c r="B50" s="747" t="s">
        <v>458</v>
      </c>
      <c r="C50" s="748"/>
      <c r="D50" s="748"/>
      <c r="E50" s="749"/>
      <c r="F50" s="23">
        <f>+$D$35+2*200</f>
        <v>510</v>
      </c>
      <c r="G50" s="6"/>
    </row>
    <row r="51" spans="1:11" ht="33" customHeight="1">
      <c r="A51" s="27"/>
      <c r="B51" s="747" t="s">
        <v>457</v>
      </c>
      <c r="C51" s="748"/>
      <c r="D51" s="748"/>
      <c r="E51" s="749"/>
      <c r="F51" s="24">
        <f>+$D$36+2*200</f>
        <v>610</v>
      </c>
      <c r="G51" s="6"/>
    </row>
    <row r="52" spans="1:11">
      <c r="A52" s="27"/>
      <c r="B52" s="40"/>
      <c r="C52" s="40"/>
      <c r="D52" s="40"/>
      <c r="E52" s="40"/>
      <c r="F52" s="6"/>
      <c r="G52" s="6"/>
    </row>
    <row r="53" spans="1:11">
      <c r="B53"/>
      <c r="C53"/>
      <c r="D53"/>
      <c r="E53"/>
    </row>
    <row r="54" spans="1:11">
      <c r="B54"/>
      <c r="C54"/>
      <c r="D54" s="252"/>
      <c r="E54" s="252"/>
      <c r="F54" s="173"/>
      <c r="G54" s="173"/>
    </row>
    <row r="55" spans="1:11" ht="15.75">
      <c r="B55" s="603" t="s">
        <v>459</v>
      </c>
      <c r="C55" s="603"/>
      <c r="D55" s="603"/>
      <c r="E55" s="603"/>
      <c r="F55" s="617" t="str">
        <f>IF(+$D$38&gt;=$E$38,$F$57,$F$58)</f>
        <v>In Ordnung</v>
      </c>
      <c r="G55" s="617"/>
      <c r="H55" s="106"/>
      <c r="I55" s="106"/>
      <c r="J55" s="106"/>
      <c r="K55" s="106"/>
    </row>
    <row r="56" spans="1:11">
      <c r="B56" s="134" t="s">
        <v>237</v>
      </c>
      <c r="F56" s="136"/>
      <c r="G56" s="106"/>
      <c r="J56" s="127"/>
      <c r="K56" s="106"/>
    </row>
    <row r="57" spans="1:11" ht="12.75" customHeight="1">
      <c r="B57" s="364" t="s">
        <v>281</v>
      </c>
      <c r="F57" s="753" t="s">
        <v>96</v>
      </c>
      <c r="G57" s="753"/>
      <c r="J57" s="106"/>
      <c r="K57" s="106"/>
    </row>
    <row r="58" spans="1:11" ht="12.75" customHeight="1">
      <c r="B58" s="364" t="s">
        <v>616</v>
      </c>
      <c r="F58" s="610" t="s">
        <v>512</v>
      </c>
      <c r="G58" s="610"/>
      <c r="J58" s="106"/>
      <c r="K58" s="106"/>
    </row>
    <row r="59" spans="1:11">
      <c r="H59" s="1"/>
      <c r="I59"/>
    </row>
    <row r="60" spans="1:11" ht="15">
      <c r="B60" s="219" t="s">
        <v>447</v>
      </c>
      <c r="C60" s="219"/>
      <c r="D60" s="219"/>
      <c r="E60" s="106"/>
      <c r="F60" s="735" t="str">
        <f>IF((+$D$37)&lt;100,$F$63,($F$62))</f>
        <v>In Ordnung</v>
      </c>
      <c r="G60" s="735"/>
      <c r="H60" s="122"/>
    </row>
    <row r="61" spans="1:11" ht="15">
      <c r="B61" s="604" t="s">
        <v>245</v>
      </c>
      <c r="C61" s="604"/>
      <c r="D61" s="604"/>
      <c r="E61" s="604"/>
      <c r="F61" s="275"/>
      <c r="G61" s="192"/>
      <c r="H61" s="375"/>
    </row>
    <row r="62" spans="1:11" ht="15">
      <c r="B62" s="605" t="s">
        <v>257</v>
      </c>
      <c r="C62" s="605"/>
      <c r="D62" s="605"/>
      <c r="E62" s="605"/>
      <c r="F62" s="734" t="s">
        <v>96</v>
      </c>
      <c r="G62" s="734"/>
      <c r="H62" s="376"/>
    </row>
    <row r="63" spans="1:11" ht="15">
      <c r="B63" s="605" t="s">
        <v>266</v>
      </c>
      <c r="C63" s="605"/>
      <c r="D63" s="605"/>
      <c r="E63" s="605"/>
      <c r="F63" s="735" t="s">
        <v>441</v>
      </c>
      <c r="G63" s="735"/>
      <c r="H63" s="122"/>
    </row>
  </sheetData>
  <sheetProtection password="F263" sheet="1" objects="1" scenarios="1" selectLockedCells="1"/>
  <mergeCells count="28">
    <mergeCell ref="A1:G2"/>
    <mergeCell ref="B3:E3"/>
    <mergeCell ref="F3:G3"/>
    <mergeCell ref="B4:E4"/>
    <mergeCell ref="F4:G4"/>
    <mergeCell ref="N24:O24"/>
    <mergeCell ref="N26:P26"/>
    <mergeCell ref="M30:M31"/>
    <mergeCell ref="F31:G31"/>
    <mergeCell ref="F33:G33"/>
    <mergeCell ref="L36:M36"/>
    <mergeCell ref="F38:G38"/>
    <mergeCell ref="J31:L32"/>
    <mergeCell ref="F57:G57"/>
    <mergeCell ref="F37:G37"/>
    <mergeCell ref="F58:G58"/>
    <mergeCell ref="A44:G44"/>
    <mergeCell ref="B49:E49"/>
    <mergeCell ref="B50:E50"/>
    <mergeCell ref="B51:E51"/>
    <mergeCell ref="B55:E55"/>
    <mergeCell ref="F55:G55"/>
    <mergeCell ref="B63:E63"/>
    <mergeCell ref="F63:G63"/>
    <mergeCell ref="F60:G60"/>
    <mergeCell ref="B61:E61"/>
    <mergeCell ref="B62:E62"/>
    <mergeCell ref="F62:G62"/>
  </mergeCells>
  <phoneticPr fontId="0" type="noConversion"/>
  <conditionalFormatting sqref="N25 N31:N35">
    <cfRule type="cellIs" dxfId="98" priority="8" stopIfTrue="1" operator="equal">
      <formula>"Agrandir !"</formula>
    </cfRule>
    <cfRule type="cellIs" dxfId="97" priority="9" stopIfTrue="1" operator="equal">
      <formula>"En ordre"</formula>
    </cfRule>
  </conditionalFormatting>
  <conditionalFormatting sqref="N26">
    <cfRule type="cellIs" dxfId="96" priority="7" operator="greaterThan">
      <formula>35</formula>
    </cfRule>
  </conditionalFormatting>
  <conditionalFormatting sqref="N30:N31 N34:N35">
    <cfRule type="cellIs" dxfId="95" priority="5" stopIfTrue="1" operator="equal">
      <formula>"Trop haut !"</formula>
    </cfRule>
    <cfRule type="cellIs" dxfId="94" priority="6" stopIfTrue="1" operator="equal">
      <formula>"En ordre"</formula>
    </cfRule>
  </conditionalFormatting>
  <conditionalFormatting sqref="N26">
    <cfRule type="cellIs" dxfId="93" priority="1" stopIfTrue="1" operator="equal">
      <formula>"Augmenter à 35 !"</formula>
    </cfRule>
    <cfRule type="cellIs" dxfId="92" priority="2" stopIfTrue="1" operator="equal">
      <formula>"En ordre"</formula>
    </cfRule>
  </conditionalFormatting>
  <conditionalFormatting sqref="F37:G38">
    <cfRule type="cellIs" dxfId="91" priority="3" stopIfTrue="1" operator="equal">
      <formula>"mind. 100 cm!"</formula>
    </cfRule>
    <cfRule type="cellIs" dxfId="90" priority="4" stopIfTrue="1" operator="equal">
      <formula>"In Ordnung"</formula>
    </cfRule>
    <cfRule type="cellIs" dxfId="89" priority="23" stopIfTrue="1" operator="equal">
      <formula>"Vergössern!"</formula>
    </cfRule>
  </conditionalFormatting>
  <pageMargins left="0.64" right="0.12" top="0.25" bottom="0.39" header="0.25" footer="0.28000000000000003"/>
  <pageSetup paperSize="9" scale="84"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6" tint="0.39997558519241921"/>
    <pageSetUpPr fitToPage="1"/>
  </sheetPr>
  <dimension ref="A1:O64"/>
  <sheetViews>
    <sheetView showGridLines="0" zoomScaleNormal="100" workbookViewId="0">
      <selection activeCell="B3" sqref="B3:E3"/>
    </sheetView>
  </sheetViews>
  <sheetFormatPr baseColWidth="10" defaultRowHeight="12.75"/>
  <cols>
    <col min="1" max="1" width="5.7109375" style="3" customWidth="1"/>
    <col min="2" max="2" width="37.28515625" style="3" customWidth="1"/>
    <col min="3" max="3" width="6.7109375" style="3" customWidth="1"/>
    <col min="4" max="4" width="7.7109375" style="3" customWidth="1"/>
    <col min="5" max="5" width="15.140625" style="3" customWidth="1"/>
    <col min="6" max="7" width="10.140625" style="3" customWidth="1"/>
    <col min="8" max="8" width="5.7109375" style="3" customWidth="1"/>
    <col min="9" max="9" width="11.42578125" style="3"/>
    <col min="10" max="10" width="12" style="3" customWidth="1"/>
    <col min="11" max="16384" width="11.42578125" style="3"/>
  </cols>
  <sheetData>
    <row r="1" spans="1:15" ht="45" customHeight="1">
      <c r="A1" s="575" t="s">
        <v>640</v>
      </c>
      <c r="B1" s="575"/>
      <c r="C1" s="575"/>
      <c r="D1" s="575"/>
      <c r="E1" s="575"/>
      <c r="F1" s="575"/>
      <c r="G1" s="575"/>
      <c r="H1" s="5"/>
      <c r="I1"/>
    </row>
    <row r="2" spans="1:15" ht="53.25" customHeight="1">
      <c r="A2" s="577"/>
      <c r="B2" s="577"/>
      <c r="C2" s="577"/>
      <c r="D2" s="577"/>
      <c r="E2" s="577"/>
      <c r="F2" s="577"/>
      <c r="G2" s="577"/>
      <c r="H2" s="5"/>
    </row>
    <row r="3" spans="1:15" ht="26.25" customHeight="1">
      <c r="A3" s="107" t="s">
        <v>211</v>
      </c>
      <c r="B3" s="584"/>
      <c r="C3" s="584"/>
      <c r="D3" s="584"/>
      <c r="E3" s="584"/>
      <c r="F3" s="581">
        <f ca="1">TODAY()</f>
        <v>43763</v>
      </c>
      <c r="G3" s="581"/>
    </row>
    <row r="4" spans="1:15" ht="22.5" customHeight="1">
      <c r="A4" s="108" t="s">
        <v>25</v>
      </c>
      <c r="B4" s="583"/>
      <c r="C4" s="583"/>
      <c r="D4" s="583"/>
      <c r="E4" s="583"/>
      <c r="F4" s="579"/>
      <c r="G4" s="580"/>
    </row>
    <row r="5" spans="1:15">
      <c r="A5" s="34"/>
      <c r="B5" s="35"/>
      <c r="C5" s="35"/>
      <c r="D5" s="35"/>
      <c r="E5" s="35"/>
      <c r="F5" s="35"/>
      <c r="G5" s="36"/>
      <c r="I5"/>
      <c r="J5"/>
      <c r="K5"/>
      <c r="L5"/>
      <c r="M5"/>
      <c r="N5"/>
      <c r="O5"/>
    </row>
    <row r="6" spans="1:15">
      <c r="A6" s="17"/>
      <c r="B6" s="6"/>
      <c r="C6" s="6"/>
      <c r="D6" s="6"/>
      <c r="E6" s="6"/>
      <c r="F6" s="6"/>
      <c r="G6" s="18"/>
      <c r="I6"/>
      <c r="J6"/>
      <c r="K6"/>
      <c r="L6"/>
      <c r="M6"/>
      <c r="N6"/>
      <c r="O6"/>
    </row>
    <row r="7" spans="1:15">
      <c r="A7" s="17"/>
      <c r="B7" s="6"/>
      <c r="C7" s="6"/>
      <c r="D7" s="6"/>
      <c r="E7" s="6"/>
      <c r="F7" s="6"/>
      <c r="G7" s="18"/>
      <c r="I7"/>
      <c r="J7"/>
      <c r="K7"/>
      <c r="L7"/>
      <c r="M7"/>
      <c r="N7"/>
      <c r="O7"/>
    </row>
    <row r="8" spans="1:15">
      <c r="A8" s="17"/>
      <c r="B8" s="30" t="s">
        <v>55</v>
      </c>
      <c r="C8" s="30"/>
      <c r="D8" s="30"/>
      <c r="E8" s="6"/>
      <c r="F8" s="6"/>
      <c r="G8" s="18"/>
    </row>
    <row r="9" spans="1:15">
      <c r="A9" s="17"/>
      <c r="B9" s="6"/>
      <c r="C9" s="6"/>
      <c r="D9" s="6"/>
      <c r="E9" s="6"/>
      <c r="F9" s="6"/>
      <c r="G9" s="18"/>
    </row>
    <row r="10" spans="1:15">
      <c r="A10" s="17"/>
      <c r="B10" s="6"/>
      <c r="C10" s="6"/>
      <c r="D10" s="6"/>
      <c r="E10" s="6"/>
      <c r="F10" s="6"/>
      <c r="G10" s="18"/>
      <c r="J10"/>
    </row>
    <row r="11" spans="1:15">
      <c r="A11" s="17"/>
      <c r="B11" s="6"/>
      <c r="C11" s="6"/>
      <c r="D11" s="6"/>
      <c r="E11" s="6"/>
      <c r="F11" s="6"/>
      <c r="G11" s="18"/>
    </row>
    <row r="12" spans="1:15">
      <c r="A12" s="17"/>
      <c r="B12" s="6"/>
      <c r="C12" s="6"/>
      <c r="D12" s="6"/>
      <c r="E12" s="6"/>
      <c r="F12" s="6"/>
      <c r="G12" s="18"/>
      <c r="I12"/>
      <c r="J12"/>
    </row>
    <row r="13" spans="1:15">
      <c r="A13" s="17"/>
      <c r="B13" s="6"/>
      <c r="C13" s="6"/>
      <c r="D13" s="6"/>
      <c r="E13" s="6"/>
      <c r="F13" s="6"/>
      <c r="G13" s="18"/>
      <c r="I13"/>
      <c r="J13"/>
    </row>
    <row r="14" spans="1:15">
      <c r="A14" s="17"/>
      <c r="B14" s="6"/>
      <c r="C14" s="6"/>
      <c r="D14" s="6"/>
      <c r="E14" s="6"/>
      <c r="F14" s="6"/>
      <c r="G14" s="18"/>
      <c r="I14" s="1"/>
      <c r="J14"/>
    </row>
    <row r="15" spans="1:15">
      <c r="A15" s="17"/>
      <c r="B15" s="6"/>
      <c r="C15" s="6"/>
      <c r="D15" s="6"/>
      <c r="E15" s="6"/>
      <c r="F15" s="6"/>
      <c r="G15" s="18"/>
    </row>
    <row r="16" spans="1:15">
      <c r="A16" s="17"/>
      <c r="B16" s="6"/>
      <c r="C16" s="6"/>
      <c r="D16" s="6"/>
      <c r="E16" s="6"/>
      <c r="F16" s="6"/>
      <c r="G16" s="18"/>
    </row>
    <row r="17" spans="1:7">
      <c r="A17" s="17"/>
      <c r="B17" s="6"/>
      <c r="C17" s="6"/>
      <c r="D17" s="6"/>
      <c r="E17" s="6"/>
      <c r="F17" s="6"/>
      <c r="G17" s="18"/>
    </row>
    <row r="18" spans="1:7">
      <c r="A18" s="17"/>
      <c r="B18" s="6"/>
      <c r="C18" s="6"/>
      <c r="D18" s="6"/>
      <c r="E18" s="6"/>
      <c r="F18" s="6"/>
      <c r="G18" s="18"/>
    </row>
    <row r="19" spans="1:7">
      <c r="A19" s="17"/>
      <c r="B19" s="6"/>
      <c r="C19" s="6"/>
      <c r="D19" s="6"/>
      <c r="E19" s="6"/>
      <c r="F19" s="6"/>
      <c r="G19" s="18"/>
    </row>
    <row r="20" spans="1:7">
      <c r="A20" s="17"/>
      <c r="B20" s="6"/>
      <c r="C20" s="6"/>
      <c r="D20" s="6"/>
      <c r="E20" s="6"/>
      <c r="F20" s="6"/>
      <c r="G20" s="18"/>
    </row>
    <row r="21" spans="1:7">
      <c r="A21" s="17"/>
      <c r="B21" s="6"/>
      <c r="C21" s="6"/>
      <c r="D21" s="6"/>
      <c r="E21" s="6"/>
      <c r="F21" s="6"/>
      <c r="G21" s="18"/>
    </row>
    <row r="22" spans="1:7">
      <c r="A22" s="17"/>
      <c r="B22" s="6"/>
      <c r="C22" s="6"/>
      <c r="D22" s="6"/>
      <c r="E22" s="6"/>
      <c r="F22" s="6"/>
      <c r="G22" s="18"/>
    </row>
    <row r="23" spans="1:7">
      <c r="A23" s="17"/>
      <c r="B23" s="6"/>
      <c r="C23" s="6"/>
      <c r="D23" s="6"/>
      <c r="E23" s="6"/>
      <c r="F23" s="6"/>
      <c r="G23" s="18"/>
    </row>
    <row r="24" spans="1:7">
      <c r="A24" s="17"/>
      <c r="B24" s="6"/>
      <c r="C24" s="6"/>
      <c r="D24" s="6"/>
      <c r="E24" s="6"/>
      <c r="F24" s="6"/>
      <c r="G24" s="18"/>
    </row>
    <row r="25" spans="1:7">
      <c r="A25" s="17"/>
      <c r="B25" s="6"/>
      <c r="C25" s="6"/>
      <c r="D25" s="6"/>
      <c r="E25" s="6"/>
      <c r="F25" s="6"/>
      <c r="G25" s="18"/>
    </row>
    <row r="26" spans="1:7">
      <c r="A26" s="17"/>
      <c r="B26" s="6"/>
      <c r="C26" s="6"/>
      <c r="D26" s="6"/>
      <c r="E26" s="6"/>
      <c r="F26" s="6"/>
      <c r="G26" s="18"/>
    </row>
    <row r="27" spans="1:7">
      <c r="A27" s="17"/>
      <c r="B27" s="6"/>
      <c r="C27" s="6"/>
      <c r="D27" s="6"/>
      <c r="E27" s="6"/>
      <c r="F27" s="6"/>
      <c r="G27" s="18"/>
    </row>
    <row r="28" spans="1:7">
      <c r="A28" s="17"/>
      <c r="B28" s="6"/>
      <c r="C28" s="6"/>
      <c r="D28" s="6"/>
      <c r="E28" s="6"/>
      <c r="F28" s="6"/>
      <c r="G28" s="18"/>
    </row>
    <row r="29" spans="1:7">
      <c r="A29" s="17"/>
      <c r="B29" s="6"/>
      <c r="C29" s="6"/>
      <c r="D29" s="6"/>
      <c r="E29" s="6"/>
      <c r="F29" s="6"/>
      <c r="G29" s="18"/>
    </row>
    <row r="30" spans="1:7">
      <c r="A30" s="19"/>
      <c r="B30" s="20"/>
      <c r="C30" s="20"/>
      <c r="D30" s="20"/>
      <c r="E30" s="20"/>
      <c r="F30" s="20"/>
      <c r="G30" s="29"/>
    </row>
    <row r="31" spans="1:7" ht="17.25" customHeight="1">
      <c r="E31" s="6"/>
      <c r="F31" s="6"/>
      <c r="G31" s="6"/>
    </row>
    <row r="32" spans="1:7" ht="25.5" customHeight="1">
      <c r="A32" s="192" t="s">
        <v>427</v>
      </c>
      <c r="D32" s="426" t="s">
        <v>218</v>
      </c>
      <c r="E32" s="414" t="s">
        <v>282</v>
      </c>
      <c r="F32" s="601" t="s">
        <v>360</v>
      </c>
      <c r="G32" s="602"/>
    </row>
    <row r="33" spans="1:13" ht="24" customHeight="1">
      <c r="A33" s="91">
        <v>1</v>
      </c>
      <c r="B33" s="226" t="s">
        <v>450</v>
      </c>
      <c r="C33" s="429" t="s">
        <v>58</v>
      </c>
      <c r="D33" s="409">
        <v>200</v>
      </c>
      <c r="F33" s="7"/>
      <c r="G33" s="7"/>
    </row>
    <row r="34" spans="1:13" ht="24" customHeight="1">
      <c r="A34" s="91">
        <v>2</v>
      </c>
      <c r="B34" s="226" t="s">
        <v>451</v>
      </c>
      <c r="C34" s="429" t="s">
        <v>131</v>
      </c>
      <c r="D34" s="409">
        <v>200</v>
      </c>
      <c r="E34" s="446" t="s">
        <v>61</v>
      </c>
      <c r="F34" s="661" t="str">
        <f>+$F$51</f>
        <v>Höhe ausreichend</v>
      </c>
      <c r="G34" s="663"/>
    </row>
    <row r="35" spans="1:13" ht="24" customHeight="1">
      <c r="A35" s="91">
        <v>3</v>
      </c>
      <c r="B35" s="226" t="s">
        <v>452</v>
      </c>
      <c r="C35" s="429" t="s">
        <v>134</v>
      </c>
      <c r="D35" s="409">
        <v>100</v>
      </c>
      <c r="F35" s="22"/>
      <c r="G35" s="7"/>
    </row>
    <row r="36" spans="1:13" ht="24" customHeight="1">
      <c r="A36" s="212">
        <v>4</v>
      </c>
      <c r="B36" s="226" t="s">
        <v>745</v>
      </c>
      <c r="C36" s="415" t="s">
        <v>60</v>
      </c>
      <c r="D36" s="416">
        <v>100</v>
      </c>
      <c r="E36" s="456">
        <v>100</v>
      </c>
      <c r="F36" s="590" t="str">
        <f>+F61</f>
        <v>In Ordnung</v>
      </c>
      <c r="G36" s="592"/>
    </row>
    <row r="37" spans="1:13" ht="29.25" customHeight="1">
      <c r="A37" s="212">
        <v>5</v>
      </c>
      <c r="B37" s="45" t="s">
        <v>636</v>
      </c>
      <c r="C37" s="408" t="s">
        <v>57</v>
      </c>
      <c r="D37" s="458">
        <v>580</v>
      </c>
      <c r="E37" s="411">
        <f>(+$D$33+2*200)+2*(0.5*($D$34-$D$35))</f>
        <v>700</v>
      </c>
      <c r="F37" s="590" t="str">
        <f>+F56</f>
        <v>Verbreitern!</v>
      </c>
      <c r="G37" s="592"/>
    </row>
    <row r="38" spans="1:13" ht="17.25" customHeight="1">
      <c r="A38" s="89"/>
      <c r="C38" s="429"/>
      <c r="D38" s="365"/>
      <c r="F38" s="22"/>
      <c r="G38" s="7"/>
    </row>
    <row r="39" spans="1:13" ht="29.25" customHeight="1">
      <c r="A39" s="246" t="s">
        <v>217</v>
      </c>
      <c r="E39"/>
    </row>
    <row r="40" spans="1:13" ht="18" customHeight="1">
      <c r="A40" s="89">
        <v>6</v>
      </c>
      <c r="B40" s="213" t="s">
        <v>805</v>
      </c>
      <c r="C40" s="457" t="s">
        <v>130</v>
      </c>
      <c r="D40" s="459"/>
      <c r="E40" s="411">
        <f>(+$D$33+2*200)+2*(0.5*($D$34-$D$35))+2*(100)</f>
        <v>900</v>
      </c>
      <c r="F40" s="366" t="s">
        <v>101</v>
      </c>
      <c r="H40" s="13"/>
    </row>
    <row r="41" spans="1:13" ht="18" customHeight="1">
      <c r="A41" s="89">
        <v>7</v>
      </c>
      <c r="B41" s="87" t="s">
        <v>637</v>
      </c>
      <c r="C41" s="446" t="s">
        <v>124</v>
      </c>
      <c r="D41" s="455"/>
      <c r="E41" s="411">
        <f>PI()*(POWER(E37,2))/40000</f>
        <v>38.484510006474963</v>
      </c>
      <c r="F41" s="366" t="s">
        <v>129</v>
      </c>
      <c r="H41" s="13"/>
    </row>
    <row r="42" spans="1:13" ht="24" customHeight="1">
      <c r="A42" s="89"/>
      <c r="D42" s="377"/>
      <c r="E42" s="378"/>
      <c r="H42" s="13"/>
      <c r="M42" s="32"/>
    </row>
    <row r="43" spans="1:13" ht="15.75" customHeight="1">
      <c r="A43" s="762" t="s">
        <v>747</v>
      </c>
      <c r="B43" s="762"/>
      <c r="C43" s="762"/>
      <c r="D43" s="762"/>
      <c r="E43" s="762"/>
      <c r="F43" s="762"/>
      <c r="G43" s="762"/>
      <c r="H43" s="13"/>
    </row>
    <row r="44" spans="1:13" ht="24" customHeight="1">
      <c r="A44" s="762"/>
      <c r="B44" s="762"/>
      <c r="C44" s="762"/>
      <c r="D44" s="762"/>
      <c r="E44" s="762"/>
      <c r="F44" s="762"/>
      <c r="G44" s="762"/>
      <c r="H44" s="13"/>
    </row>
    <row r="45" spans="1:13" ht="24" customHeight="1">
      <c r="A45" s="230" t="s">
        <v>437</v>
      </c>
      <c r="B45" s="379"/>
      <c r="C45" s="379"/>
      <c r="D45" s="379"/>
      <c r="E45" s="379"/>
      <c r="F45" s="379"/>
      <c r="G45" s="379"/>
      <c r="H45" s="13"/>
    </row>
    <row r="46" spans="1:13" ht="26.25" customHeight="1">
      <c r="A46" s="71" t="s">
        <v>488</v>
      </c>
      <c r="B46" s="72"/>
      <c r="C46" s="72"/>
      <c r="D46" s="72"/>
      <c r="E46" s="72"/>
      <c r="F46" s="72"/>
      <c r="G46" s="72" t="str">
        <f>+Inhaltsv.!$C$47</f>
        <v>Technische Daten Spielplatzgeräte - Version 5.08</v>
      </c>
    </row>
    <row r="48" spans="1:13" ht="24" customHeight="1"/>
    <row r="49" spans="1:15" ht="24" customHeight="1"/>
    <row r="50" spans="1:15" ht="27.75" customHeight="1"/>
    <row r="51" spans="1:15" customFormat="1" ht="25.5" customHeight="1">
      <c r="A51" s="726" t="s">
        <v>442</v>
      </c>
      <c r="B51" s="726"/>
      <c r="C51" s="726"/>
      <c r="D51" s="726"/>
      <c r="E51" s="726"/>
      <c r="F51" s="661" t="str">
        <f>IF((+$D$34)&lt;200,$F$54,($F$53))</f>
        <v>Höhe ausreichend</v>
      </c>
      <c r="G51" s="662"/>
      <c r="H51" s="662"/>
      <c r="I51" s="3"/>
      <c r="J51" s="3"/>
      <c r="K51" s="3"/>
      <c r="L51" s="3"/>
      <c r="M51" s="3"/>
      <c r="N51" s="3"/>
      <c r="O51" s="3"/>
    </row>
    <row r="52" spans="1:15" customFormat="1" ht="15.75">
      <c r="A52" s="134" t="s">
        <v>251</v>
      </c>
      <c r="B52" s="6"/>
      <c r="C52" s="69"/>
      <c r="D52" s="69"/>
      <c r="E52" s="69"/>
      <c r="F52" s="69"/>
      <c r="G52" s="6"/>
      <c r="H52" s="6"/>
      <c r="I52" s="6"/>
      <c r="J52" s="6"/>
      <c r="K52" s="3"/>
      <c r="L52" s="3"/>
      <c r="M52" s="3"/>
      <c r="N52" s="3"/>
      <c r="O52" s="3"/>
    </row>
    <row r="53" spans="1:15" customFormat="1" ht="18.75" customHeight="1">
      <c r="A53" s="605" t="s">
        <v>443</v>
      </c>
      <c r="B53" s="605"/>
      <c r="C53" s="605"/>
      <c r="D53" s="351"/>
      <c r="E53" s="222"/>
      <c r="F53" s="753" t="s">
        <v>440</v>
      </c>
      <c r="G53" s="753"/>
      <c r="H53" s="753"/>
      <c r="I53" s="3"/>
      <c r="J53" s="3"/>
      <c r="K53" s="3"/>
      <c r="L53" s="3"/>
      <c r="M53" s="3"/>
      <c r="N53" s="3"/>
      <c r="O53" s="3"/>
    </row>
    <row r="54" spans="1:15" ht="15.75" customHeight="1">
      <c r="A54" s="605" t="s">
        <v>444</v>
      </c>
      <c r="B54" s="605"/>
      <c r="C54" s="605"/>
      <c r="D54" s="351"/>
      <c r="E54" s="222"/>
      <c r="F54" s="737" t="s">
        <v>331</v>
      </c>
      <c r="G54" s="737"/>
      <c r="H54" s="737"/>
    </row>
    <row r="55" spans="1:15">
      <c r="B55" s="367"/>
      <c r="C55" s="367"/>
      <c r="D55" s="367"/>
      <c r="E55" s="367"/>
    </row>
    <row r="56" spans="1:15" ht="17.25" customHeight="1">
      <c r="A56" s="603" t="s">
        <v>445</v>
      </c>
      <c r="B56" s="603"/>
      <c r="C56" s="603"/>
      <c r="D56" s="603"/>
      <c r="E56" s="603"/>
      <c r="F56" s="616" t="str">
        <f>IF(+$D$37&gt;=$E$37,F58,F59)</f>
        <v>Verbreitern!</v>
      </c>
      <c r="G56" s="617"/>
      <c r="H56" s="617"/>
    </row>
    <row r="57" spans="1:15">
      <c r="A57" s="604" t="s">
        <v>245</v>
      </c>
      <c r="B57" s="604"/>
      <c r="C57" s="604"/>
      <c r="G57" s="136"/>
    </row>
    <row r="58" spans="1:15" ht="20.25" customHeight="1">
      <c r="A58" s="605" t="s">
        <v>446</v>
      </c>
      <c r="B58" s="605"/>
      <c r="C58" s="605"/>
      <c r="D58" s="605"/>
      <c r="F58" s="753" t="s">
        <v>96</v>
      </c>
      <c r="G58" s="753"/>
      <c r="H58" s="753"/>
    </row>
    <row r="59" spans="1:15" ht="20.25" customHeight="1">
      <c r="A59" s="605" t="s">
        <v>617</v>
      </c>
      <c r="B59" s="605"/>
      <c r="C59" s="605"/>
      <c r="D59" s="605"/>
      <c r="F59" s="735" t="s">
        <v>273</v>
      </c>
      <c r="G59" s="735"/>
      <c r="H59" s="735"/>
    </row>
    <row r="61" spans="1:15" ht="15">
      <c r="A61" s="219" t="s">
        <v>447</v>
      </c>
      <c r="B61" s="219"/>
      <c r="C61" s="219"/>
      <c r="D61" s="106"/>
      <c r="F61" s="735" t="str">
        <f>IF((+$D$36)&lt;100,$F$64,($F$63))</f>
        <v>In Ordnung</v>
      </c>
      <c r="G61" s="735"/>
      <c r="H61" s="735"/>
    </row>
    <row r="62" spans="1:15" ht="15">
      <c r="A62" s="123" t="s">
        <v>245</v>
      </c>
      <c r="B62" s="123"/>
      <c r="C62" s="123"/>
      <c r="D62" s="123"/>
      <c r="F62" s="275"/>
      <c r="G62" s="192"/>
    </row>
    <row r="63" spans="1:15" ht="15">
      <c r="A63" s="605" t="s">
        <v>257</v>
      </c>
      <c r="B63" s="605"/>
      <c r="C63" s="605"/>
      <c r="D63" s="605"/>
      <c r="F63" s="734" t="s">
        <v>96</v>
      </c>
      <c r="G63" s="734"/>
      <c r="H63" s="734"/>
    </row>
    <row r="64" spans="1:15" ht="15">
      <c r="A64" s="605" t="s">
        <v>266</v>
      </c>
      <c r="B64" s="605"/>
      <c r="C64" s="605"/>
      <c r="D64" s="605"/>
      <c r="F64" s="735" t="s">
        <v>441</v>
      </c>
      <c r="G64" s="735"/>
      <c r="H64" s="735"/>
    </row>
  </sheetData>
  <sheetProtection password="F263" sheet="1" objects="1" scenarios="1" selectLockedCells="1"/>
  <mergeCells count="28">
    <mergeCell ref="A64:D64"/>
    <mergeCell ref="F64:H64"/>
    <mergeCell ref="A59:D59"/>
    <mergeCell ref="F59:H59"/>
    <mergeCell ref="F61:H61"/>
    <mergeCell ref="A63:D63"/>
    <mergeCell ref="F63:H63"/>
    <mergeCell ref="A1:G2"/>
    <mergeCell ref="B3:E3"/>
    <mergeCell ref="F3:G3"/>
    <mergeCell ref="B4:E4"/>
    <mergeCell ref="F4:G4"/>
    <mergeCell ref="F32:G32"/>
    <mergeCell ref="F54:H54"/>
    <mergeCell ref="A56:E56"/>
    <mergeCell ref="A58:D58"/>
    <mergeCell ref="F58:H58"/>
    <mergeCell ref="A53:C53"/>
    <mergeCell ref="F53:H53"/>
    <mergeCell ref="A54:C54"/>
    <mergeCell ref="F56:H56"/>
    <mergeCell ref="A57:C57"/>
    <mergeCell ref="F34:G34"/>
    <mergeCell ref="F36:G36"/>
    <mergeCell ref="F37:G37"/>
    <mergeCell ref="A43:G44"/>
    <mergeCell ref="A51:E51"/>
    <mergeCell ref="F51:H51"/>
  </mergeCells>
  <phoneticPr fontId="0" type="noConversion"/>
  <conditionalFormatting sqref="F34:G37">
    <cfRule type="cellIs" dxfId="88" priority="2" stopIfTrue="1" operator="equal">
      <formula>"Verbreitern!"</formula>
    </cfRule>
    <cfRule type="cellIs" dxfId="87" priority="6" stopIfTrue="1" operator="equal">
      <formula>"Zu niedrig!"</formula>
    </cfRule>
    <cfRule type="cellIs" dxfId="86" priority="7" stopIfTrue="1" operator="equal">
      <formula>"Höhe ausreichend"</formula>
    </cfRule>
    <cfRule type="cellIs" dxfId="85" priority="13" stopIfTrue="1" operator="equal">
      <formula>"mind. 100 cm!"</formula>
    </cfRule>
  </conditionalFormatting>
  <conditionalFormatting sqref="F36:G37">
    <cfRule type="cellIs" dxfId="84" priority="1" stopIfTrue="1" operator="equal">
      <formula>"In Ordnung"</formula>
    </cfRule>
  </conditionalFormatting>
  <pageMargins left="0.56000000000000005" right="0.11811023622047245" top="0.23622047244094491" bottom="0.19685039370078741" header="0.23622047244094491"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O61"/>
  <sheetViews>
    <sheetView showGridLines="0" zoomScaleNormal="100" workbookViewId="0">
      <selection activeCell="D29" sqref="D29"/>
    </sheetView>
  </sheetViews>
  <sheetFormatPr baseColWidth="10" defaultRowHeight="12.75"/>
  <cols>
    <col min="1" max="1" width="5.7109375" style="106" customWidth="1"/>
    <col min="2" max="2" width="44.42578125" style="106" customWidth="1"/>
    <col min="3" max="3" width="6.5703125" style="106" customWidth="1"/>
    <col min="4" max="4" width="9.28515625" style="106" customWidth="1"/>
    <col min="5" max="5" width="14.28515625" style="106" customWidth="1"/>
    <col min="6" max="7" width="10.140625" style="106" customWidth="1"/>
    <col min="8" max="8" width="5.7109375" style="106" customWidth="1"/>
    <col min="9" max="9" width="11.42578125" style="106"/>
    <col min="10" max="10" width="12" style="106" customWidth="1"/>
    <col min="11" max="16384" width="11.42578125" style="106"/>
  </cols>
  <sheetData>
    <row r="1" spans="1:15" ht="45" customHeight="1">
      <c r="A1" s="593" t="s">
        <v>748</v>
      </c>
      <c r="B1" s="593"/>
      <c r="C1" s="593"/>
      <c r="D1" s="593"/>
      <c r="E1" s="593"/>
      <c r="F1" s="593"/>
      <c r="G1" s="593"/>
      <c r="H1" s="105"/>
      <c r="I1" s="127"/>
    </row>
    <row r="2" spans="1:15" ht="53.25" customHeight="1">
      <c r="A2" s="594"/>
      <c r="B2" s="594"/>
      <c r="C2" s="594"/>
      <c r="D2" s="594"/>
      <c r="E2" s="594"/>
      <c r="F2" s="594"/>
      <c r="G2" s="594"/>
      <c r="H2" s="105"/>
    </row>
    <row r="3" spans="1:15" ht="26.25" customHeight="1">
      <c r="A3" s="107" t="s">
        <v>211</v>
      </c>
      <c r="B3" s="595"/>
      <c r="C3" s="595"/>
      <c r="D3" s="595"/>
      <c r="E3" s="346"/>
      <c r="F3" s="708">
        <f ca="1">TODAY()</f>
        <v>43763</v>
      </c>
      <c r="G3" s="708"/>
    </row>
    <row r="4" spans="1:15" ht="22.5" customHeight="1">
      <c r="A4" s="108" t="s">
        <v>25</v>
      </c>
      <c r="B4" s="598"/>
      <c r="C4" s="598"/>
      <c r="D4" s="598"/>
      <c r="E4" s="347"/>
      <c r="F4" s="767"/>
      <c r="G4" s="768"/>
    </row>
    <row r="5" spans="1:15">
      <c r="A5" s="157"/>
      <c r="B5" s="158"/>
      <c r="C5" s="158"/>
      <c r="D5" s="158"/>
      <c r="E5" s="158"/>
      <c r="F5" s="158"/>
      <c r="G5" s="159"/>
      <c r="I5" s="127"/>
      <c r="J5" s="127"/>
      <c r="K5" s="127"/>
      <c r="L5" s="127"/>
      <c r="M5" s="127"/>
      <c r="N5" s="127"/>
      <c r="O5" s="127"/>
    </row>
    <row r="6" spans="1:15">
      <c r="A6" s="109"/>
      <c r="B6" s="110"/>
      <c r="C6" s="110"/>
      <c r="D6" s="110"/>
      <c r="E6" s="110"/>
      <c r="F6" s="110"/>
      <c r="G6" s="111"/>
      <c r="I6" s="127"/>
      <c r="J6" s="127"/>
      <c r="K6" s="127"/>
      <c r="L6" s="127"/>
      <c r="M6" s="127"/>
      <c r="N6" s="127"/>
      <c r="O6" s="127"/>
    </row>
    <row r="7" spans="1:15">
      <c r="A7" s="109"/>
      <c r="B7" s="110"/>
      <c r="C7" s="110"/>
      <c r="D7" s="110"/>
      <c r="E7" s="110"/>
      <c r="F7" s="110"/>
      <c r="G7" s="111"/>
      <c r="I7" s="127"/>
      <c r="J7" s="127"/>
      <c r="K7" s="127"/>
      <c r="L7" s="127"/>
      <c r="M7" s="127"/>
      <c r="N7" s="127"/>
      <c r="O7" s="127"/>
    </row>
    <row r="8" spans="1:15">
      <c r="A8" s="109"/>
      <c r="B8" s="112" t="s">
        <v>55</v>
      </c>
      <c r="C8" s="112"/>
      <c r="D8" s="110"/>
      <c r="E8" s="110"/>
      <c r="F8" s="110"/>
      <c r="G8" s="111"/>
    </row>
    <row r="9" spans="1:15">
      <c r="A9" s="109"/>
      <c r="B9" s="110"/>
      <c r="C9" s="110"/>
      <c r="D9" s="110"/>
      <c r="E9" s="110"/>
      <c r="F9" s="110"/>
      <c r="G9" s="111"/>
    </row>
    <row r="10" spans="1:15">
      <c r="A10" s="109"/>
      <c r="B10" s="110"/>
      <c r="C10" s="110"/>
      <c r="D10" s="110"/>
      <c r="E10" s="110"/>
      <c r="F10" s="110"/>
      <c r="G10" s="111"/>
      <c r="J10" s="127"/>
    </row>
    <row r="11" spans="1:15">
      <c r="A11" s="109"/>
      <c r="B11" s="110"/>
      <c r="C11" s="110"/>
      <c r="D11" s="110"/>
      <c r="E11" s="110"/>
      <c r="F11" s="110"/>
      <c r="G11" s="111"/>
    </row>
    <row r="12" spans="1:15">
      <c r="A12" s="109"/>
      <c r="B12" s="110"/>
      <c r="C12" s="110"/>
      <c r="D12" s="110"/>
      <c r="E12" s="110"/>
      <c r="F12" s="110"/>
      <c r="G12" s="111"/>
      <c r="I12" s="127"/>
      <c r="J12" s="127"/>
    </row>
    <row r="13" spans="1:15">
      <c r="A13" s="109"/>
      <c r="B13" s="110"/>
      <c r="C13" s="110"/>
      <c r="D13" s="110"/>
      <c r="E13" s="110"/>
      <c r="F13" s="110"/>
      <c r="G13" s="111"/>
      <c r="I13" s="127"/>
      <c r="J13" s="127"/>
    </row>
    <row r="14" spans="1:15">
      <c r="A14" s="109"/>
      <c r="B14" s="110"/>
      <c r="C14" s="110"/>
      <c r="D14" s="110"/>
      <c r="E14" s="110"/>
      <c r="F14" s="110"/>
      <c r="G14" s="111"/>
      <c r="I14" s="137"/>
      <c r="J14" s="127"/>
    </row>
    <row r="15" spans="1:15">
      <c r="A15" s="109"/>
      <c r="B15" s="110"/>
      <c r="C15" s="110"/>
      <c r="D15" s="110"/>
      <c r="E15" s="110"/>
      <c r="F15" s="110"/>
      <c r="G15" s="111"/>
    </row>
    <row r="16" spans="1:15">
      <c r="A16" s="109"/>
      <c r="B16" s="110"/>
      <c r="C16" s="110"/>
      <c r="D16" s="110"/>
      <c r="E16" s="110"/>
      <c r="F16" s="110"/>
      <c r="G16" s="111"/>
    </row>
    <row r="17" spans="1:11">
      <c r="A17" s="109"/>
      <c r="B17" s="110"/>
      <c r="C17" s="110"/>
      <c r="D17" s="110"/>
      <c r="E17" s="110"/>
      <c r="F17" s="110"/>
      <c r="G17" s="111"/>
    </row>
    <row r="18" spans="1:11">
      <c r="A18" s="109"/>
      <c r="B18" s="110"/>
      <c r="C18" s="110"/>
      <c r="D18" s="110"/>
      <c r="E18" s="110"/>
      <c r="F18" s="110"/>
      <c r="G18" s="111"/>
    </row>
    <row r="19" spans="1:11">
      <c r="A19" s="109"/>
      <c r="B19" s="110"/>
      <c r="C19" s="110"/>
      <c r="D19" s="110"/>
      <c r="E19" s="110"/>
      <c r="F19" s="110"/>
      <c r="G19" s="111"/>
    </row>
    <row r="20" spans="1:11">
      <c r="A20" s="109"/>
      <c r="B20" s="110"/>
      <c r="C20" s="110"/>
      <c r="D20" s="110"/>
      <c r="E20" s="110"/>
      <c r="F20" s="110"/>
      <c r="G20" s="111"/>
    </row>
    <row r="21" spans="1:11">
      <c r="A21" s="109"/>
      <c r="B21" s="110"/>
      <c r="C21" s="110"/>
      <c r="D21" s="110"/>
      <c r="E21" s="110"/>
      <c r="F21" s="110"/>
      <c r="G21" s="111"/>
      <c r="K21" s="216"/>
    </row>
    <row r="22" spans="1:11">
      <c r="A22" s="109"/>
      <c r="B22" s="110"/>
      <c r="C22" s="110"/>
      <c r="D22" s="110"/>
      <c r="E22" s="110"/>
      <c r="F22" s="110"/>
      <c r="G22" s="111"/>
    </row>
    <row r="23" spans="1:11">
      <c r="A23" s="109"/>
      <c r="B23" s="110"/>
      <c r="C23" s="110"/>
      <c r="D23" s="110"/>
      <c r="E23" s="110"/>
      <c r="F23" s="110"/>
      <c r="G23" s="111"/>
    </row>
    <row r="24" spans="1:11">
      <c r="A24" s="109"/>
      <c r="B24" s="110"/>
      <c r="C24" s="110"/>
      <c r="D24" s="110"/>
      <c r="E24" s="110"/>
      <c r="F24" s="110"/>
      <c r="G24" s="111"/>
    </row>
    <row r="25" spans="1:11">
      <c r="A25" s="109"/>
      <c r="B25" s="110"/>
      <c r="C25" s="110"/>
      <c r="D25" s="110"/>
      <c r="E25" s="110"/>
      <c r="F25" s="110"/>
      <c r="G25" s="111"/>
    </row>
    <row r="26" spans="1:11">
      <c r="A26" s="109"/>
      <c r="B26" s="110"/>
      <c r="C26" s="110"/>
      <c r="D26" s="110"/>
      <c r="E26" s="110"/>
      <c r="F26" s="110"/>
      <c r="G26" s="111"/>
    </row>
    <row r="27" spans="1:11">
      <c r="A27" s="115"/>
      <c r="B27" s="116"/>
      <c r="C27" s="116"/>
      <c r="D27" s="116"/>
      <c r="E27" s="116"/>
      <c r="F27" s="116"/>
      <c r="G27" s="117"/>
    </row>
    <row r="28" spans="1:11" ht="24" customHeight="1">
      <c r="D28" s="110"/>
      <c r="E28" s="110"/>
      <c r="G28" s="110"/>
    </row>
    <row r="29" spans="1:11" ht="22.5">
      <c r="A29" s="192" t="s">
        <v>427</v>
      </c>
      <c r="D29" s="460" t="s">
        <v>218</v>
      </c>
      <c r="E29" s="414" t="s">
        <v>282</v>
      </c>
      <c r="F29" s="765" t="s">
        <v>360</v>
      </c>
      <c r="G29" s="766"/>
    </row>
    <row r="30" spans="1:11" ht="18.75">
      <c r="A30" s="179">
        <v>1</v>
      </c>
      <c r="B30" s="133" t="s">
        <v>448</v>
      </c>
      <c r="C30" s="415" t="s">
        <v>62</v>
      </c>
      <c r="D30" s="461">
        <v>250</v>
      </c>
      <c r="F30" s="119"/>
      <c r="G30" s="119"/>
    </row>
    <row r="31" spans="1:11" ht="18.75">
      <c r="A31" s="180">
        <v>2</v>
      </c>
      <c r="B31" s="133" t="s">
        <v>454</v>
      </c>
      <c r="C31" s="415" t="s">
        <v>131</v>
      </c>
      <c r="D31" s="416">
        <v>250</v>
      </c>
      <c r="F31" s="119"/>
      <c r="G31" s="119"/>
    </row>
    <row r="32" spans="1:11" ht="15.75">
      <c r="A32" s="180">
        <v>2</v>
      </c>
      <c r="B32" s="368" t="s">
        <v>453</v>
      </c>
      <c r="C32" s="415" t="s">
        <v>105</v>
      </c>
      <c r="D32" s="416">
        <v>20</v>
      </c>
      <c r="E32" s="193"/>
      <c r="F32" s="119"/>
      <c r="G32" s="119"/>
      <c r="J32" s="193"/>
    </row>
    <row r="33" spans="1:15" ht="18.75">
      <c r="A33" s="180">
        <v>3</v>
      </c>
      <c r="B33" s="368" t="s">
        <v>745</v>
      </c>
      <c r="C33" s="415" t="s">
        <v>60</v>
      </c>
      <c r="D33" s="416">
        <v>100</v>
      </c>
      <c r="E33" s="456">
        <v>100</v>
      </c>
      <c r="F33" s="735" t="str">
        <f>+F46</f>
        <v>In Ordnung</v>
      </c>
      <c r="G33" s="735"/>
    </row>
    <row r="34" spans="1:15" ht="27" customHeight="1">
      <c r="A34" s="764" t="s">
        <v>749</v>
      </c>
      <c r="B34" s="764"/>
      <c r="C34" s="764"/>
      <c r="D34" s="400"/>
      <c r="E34" s="214"/>
      <c r="F34" s="215"/>
      <c r="O34" s="194"/>
    </row>
    <row r="35" spans="1:15" ht="28.5" customHeight="1">
      <c r="A35" s="180">
        <v>4</v>
      </c>
      <c r="B35" s="177" t="s">
        <v>430</v>
      </c>
      <c r="C35" s="415" t="s">
        <v>63</v>
      </c>
      <c r="D35" s="416">
        <v>649</v>
      </c>
      <c r="E35" s="417">
        <f>(+$D$30+2*200)</f>
        <v>650</v>
      </c>
      <c r="F35" s="616" t="str">
        <f>+F51</f>
        <v>Vergrössern!</v>
      </c>
      <c r="G35" s="617"/>
      <c r="O35" s="194"/>
    </row>
    <row r="36" spans="1:15" ht="40.5" customHeight="1">
      <c r="A36" s="247" t="s">
        <v>217</v>
      </c>
      <c r="D36" s="214"/>
      <c r="E36" s="214"/>
      <c r="F36" s="225"/>
    </row>
    <row r="37" spans="1:15" ht="22.5" customHeight="1">
      <c r="A37" s="212">
        <v>5</v>
      </c>
      <c r="B37" s="213" t="s">
        <v>805</v>
      </c>
      <c r="C37" s="134"/>
      <c r="D37" s="457" t="s">
        <v>130</v>
      </c>
      <c r="E37" s="456">
        <f>(+$D$30+2*300)</f>
        <v>850</v>
      </c>
      <c r="F37" s="369" t="s">
        <v>101</v>
      </c>
      <c r="H37" s="128"/>
      <c r="J37" s="127"/>
      <c r="K37" s="127"/>
      <c r="O37" s="194"/>
    </row>
    <row r="38" spans="1:15" ht="16.5">
      <c r="A38" s="212">
        <v>6</v>
      </c>
      <c r="B38" s="216" t="s">
        <v>637</v>
      </c>
      <c r="C38" s="134"/>
      <c r="D38" s="457" t="s">
        <v>124</v>
      </c>
      <c r="E38" s="417">
        <f>PI()*(POWER(E35,2))/40000</f>
        <v>33.183072403542191</v>
      </c>
      <c r="F38" s="370" t="s">
        <v>64</v>
      </c>
      <c r="H38" s="128"/>
      <c r="J38" s="127"/>
      <c r="K38" s="127"/>
      <c r="L38" s="218"/>
      <c r="O38" s="194"/>
    </row>
    <row r="39" spans="1:15" ht="18.75">
      <c r="A39" s="212">
        <v>7</v>
      </c>
      <c r="B39" s="216" t="s">
        <v>782</v>
      </c>
      <c r="C39" s="134"/>
      <c r="D39" s="457" t="s">
        <v>788</v>
      </c>
      <c r="E39" s="456">
        <f>+F58</f>
        <v>100</v>
      </c>
      <c r="F39" s="371" t="s">
        <v>101</v>
      </c>
      <c r="H39" s="128"/>
      <c r="J39" s="127"/>
      <c r="K39" s="127"/>
      <c r="L39" s="218"/>
      <c r="O39" s="194"/>
    </row>
    <row r="40" spans="1:15" ht="15">
      <c r="A40" s="230" t="s">
        <v>437</v>
      </c>
      <c r="C40" s="182"/>
      <c r="D40" s="217"/>
      <c r="E40" s="217"/>
      <c r="F40" s="110"/>
      <c r="G40" s="127"/>
      <c r="H40" s="128"/>
      <c r="J40" s="127"/>
      <c r="K40" s="127"/>
    </row>
    <row r="41" spans="1:15" ht="37.5" customHeight="1">
      <c r="A41" s="130" t="s">
        <v>489</v>
      </c>
      <c r="B41" s="131"/>
      <c r="C41" s="131"/>
      <c r="D41" s="131"/>
      <c r="E41" s="131"/>
      <c r="F41" s="131"/>
      <c r="G41" s="72" t="str">
        <f>+Inhaltsv.!$C$47</f>
        <v>Technische Daten Spielplatzgeräte - Version 5.08</v>
      </c>
      <c r="J41" s="127"/>
      <c r="K41" s="127"/>
    </row>
    <row r="42" spans="1:15" ht="20.25" customHeight="1">
      <c r="J42" s="127"/>
      <c r="K42" s="127"/>
    </row>
    <row r="43" spans="1:15">
      <c r="K43" s="127"/>
    </row>
    <row r="44" spans="1:15" ht="24" customHeight="1">
      <c r="J44" s="127"/>
      <c r="K44" s="127"/>
    </row>
    <row r="45" spans="1:15" ht="27.75" customHeight="1">
      <c r="A45" s="127"/>
      <c r="B45" s="127"/>
      <c r="C45" s="127"/>
      <c r="D45" s="127"/>
      <c r="E45" s="127"/>
      <c r="F45" s="127"/>
      <c r="G45" s="127"/>
      <c r="H45" s="127"/>
      <c r="J45" s="127"/>
      <c r="K45" s="127"/>
    </row>
    <row r="46" spans="1:15" s="127" customFormat="1" ht="25.5" customHeight="1">
      <c r="A46" s="219" t="s">
        <v>447</v>
      </c>
      <c r="B46" s="219"/>
      <c r="C46" s="219"/>
      <c r="D46" s="106"/>
      <c r="E46" s="106"/>
      <c r="F46" s="735" t="str">
        <f>IF((+$D$33)&lt;100,$F$49,($F$48))</f>
        <v>In Ordnung</v>
      </c>
      <c r="G46" s="735"/>
      <c r="H46" s="735"/>
      <c r="I46" s="106"/>
      <c r="L46" s="106"/>
      <c r="M46" s="106"/>
      <c r="N46" s="106"/>
      <c r="O46" s="106"/>
    </row>
    <row r="47" spans="1:15" s="127" customFormat="1" ht="15">
      <c r="A47" s="604" t="s">
        <v>248</v>
      </c>
      <c r="B47" s="604"/>
      <c r="C47" s="604"/>
      <c r="D47" s="604"/>
      <c r="E47" s="123"/>
      <c r="F47" s="275"/>
      <c r="G47" s="192"/>
      <c r="H47" s="372"/>
      <c r="I47" s="106"/>
      <c r="L47" s="106"/>
      <c r="M47" s="106"/>
      <c r="N47" s="106"/>
      <c r="O47" s="106"/>
    </row>
    <row r="48" spans="1:15" s="127" customFormat="1" ht="15">
      <c r="A48" s="605" t="s">
        <v>257</v>
      </c>
      <c r="B48" s="605"/>
      <c r="C48" s="605"/>
      <c r="D48" s="605"/>
      <c r="E48" s="272"/>
      <c r="F48" s="734" t="s">
        <v>96</v>
      </c>
      <c r="G48" s="734"/>
      <c r="H48" s="734"/>
      <c r="I48" s="106"/>
      <c r="L48" s="106"/>
      <c r="M48" s="106"/>
      <c r="N48" s="106"/>
      <c r="O48" s="106"/>
    </row>
    <row r="49" spans="1:11" ht="15">
      <c r="A49" s="605" t="s">
        <v>266</v>
      </c>
      <c r="B49" s="605"/>
      <c r="C49" s="605"/>
      <c r="D49" s="605"/>
      <c r="E49" s="272"/>
      <c r="F49" s="735" t="s">
        <v>441</v>
      </c>
      <c r="G49" s="735"/>
      <c r="H49" s="735"/>
      <c r="J49" s="127"/>
      <c r="K49" s="127"/>
    </row>
    <row r="50" spans="1:11" ht="14.25">
      <c r="B50" s="135"/>
      <c r="C50" s="135"/>
      <c r="D50" s="135"/>
      <c r="E50" s="135"/>
      <c r="F50" s="275"/>
      <c r="G50" s="275"/>
      <c r="H50" s="275"/>
    </row>
    <row r="51" spans="1:11" ht="15">
      <c r="A51" s="603" t="s">
        <v>455</v>
      </c>
      <c r="B51" s="603"/>
      <c r="C51" s="603"/>
      <c r="D51" s="603"/>
      <c r="E51" s="603"/>
      <c r="F51" s="616" t="str">
        <f>IF(+$D$35&gt;=$E$35,F53,F54)</f>
        <v>Vergrössern!</v>
      </c>
      <c r="G51" s="617"/>
      <c r="H51" s="617"/>
    </row>
    <row r="52" spans="1:11" ht="15">
      <c r="A52" s="604" t="s">
        <v>245</v>
      </c>
      <c r="B52" s="604"/>
      <c r="C52" s="604"/>
      <c r="D52" s="604"/>
      <c r="E52" s="3"/>
      <c r="F52" s="142"/>
      <c r="G52" s="373"/>
      <c r="H52" s="142"/>
    </row>
    <row r="53" spans="1:11" ht="15">
      <c r="A53" s="605" t="s">
        <v>281</v>
      </c>
      <c r="B53" s="605"/>
      <c r="C53" s="605"/>
      <c r="D53" s="605"/>
      <c r="E53" s="3"/>
      <c r="F53" s="734" t="s">
        <v>96</v>
      </c>
      <c r="G53" s="734"/>
      <c r="H53" s="734"/>
    </row>
    <row r="54" spans="1:11" ht="15">
      <c r="A54" s="605" t="s">
        <v>616</v>
      </c>
      <c r="B54" s="605"/>
      <c r="C54" s="605"/>
      <c r="D54" s="605"/>
      <c r="E54" s="3"/>
      <c r="F54" s="735" t="s">
        <v>97</v>
      </c>
      <c r="G54" s="735"/>
      <c r="H54" s="735"/>
    </row>
    <row r="56" spans="1:11" ht="18.75">
      <c r="A56" s="763" t="s">
        <v>790</v>
      </c>
      <c r="B56" s="763"/>
      <c r="C56" s="763"/>
      <c r="D56" s="763"/>
      <c r="E56" s="457" t="s">
        <v>788</v>
      </c>
      <c r="F56" s="456">
        <f>+$D$31-($D$32*COS(30*2*PI()/360)+150)</f>
        <v>82.679491924311236</v>
      </c>
      <c r="G56" s="371" t="s">
        <v>101</v>
      </c>
    </row>
    <row r="58" spans="1:11" ht="15">
      <c r="A58" s="219" t="s">
        <v>789</v>
      </c>
      <c r="B58" s="219"/>
      <c r="C58" s="219"/>
      <c r="F58" s="735">
        <f>IF((+$F$56)&lt;100,$F$61,($F$60))</f>
        <v>100</v>
      </c>
      <c r="G58" s="735"/>
      <c r="H58" s="735"/>
    </row>
    <row r="59" spans="1:11" ht="15">
      <c r="A59" s="604" t="s">
        <v>239</v>
      </c>
      <c r="B59" s="604"/>
      <c r="C59" s="604"/>
      <c r="D59" s="604"/>
      <c r="E59" s="123"/>
      <c r="F59" s="275"/>
      <c r="G59" s="192"/>
      <c r="H59" s="372"/>
    </row>
    <row r="60" spans="1:11" ht="15" customHeight="1">
      <c r="A60" s="605" t="s">
        <v>257</v>
      </c>
      <c r="B60" s="605"/>
      <c r="C60" s="605"/>
      <c r="D60" s="605"/>
      <c r="E60" s="272"/>
      <c r="F60" s="734">
        <f>+F56</f>
        <v>82.679491924311236</v>
      </c>
      <c r="G60" s="734"/>
      <c r="H60" s="734"/>
    </row>
    <row r="61" spans="1:11" ht="15" customHeight="1">
      <c r="A61" s="605" t="s">
        <v>266</v>
      </c>
      <c r="B61" s="605"/>
      <c r="C61" s="605"/>
      <c r="D61" s="605"/>
      <c r="E61" s="272"/>
      <c r="F61" s="735">
        <v>100</v>
      </c>
      <c r="G61" s="735"/>
      <c r="H61" s="735"/>
    </row>
  </sheetData>
  <sheetProtection password="F263" sheet="1" objects="1" scenarios="1" selectLockedCells="1"/>
  <mergeCells count="29">
    <mergeCell ref="A1:G2"/>
    <mergeCell ref="B3:D3"/>
    <mergeCell ref="F3:G3"/>
    <mergeCell ref="B4:D4"/>
    <mergeCell ref="F4:G4"/>
    <mergeCell ref="F29:G29"/>
    <mergeCell ref="F33:G33"/>
    <mergeCell ref="F35:G35"/>
    <mergeCell ref="F46:H46"/>
    <mergeCell ref="A47:D47"/>
    <mergeCell ref="A48:D48"/>
    <mergeCell ref="F48:H48"/>
    <mergeCell ref="A34:C34"/>
    <mergeCell ref="A54:D54"/>
    <mergeCell ref="F54:H54"/>
    <mergeCell ref="A49:D49"/>
    <mergeCell ref="F49:H49"/>
    <mergeCell ref="A51:E51"/>
    <mergeCell ref="F51:H51"/>
    <mergeCell ref="A52:D52"/>
    <mergeCell ref="A53:D53"/>
    <mergeCell ref="F53:H53"/>
    <mergeCell ref="A61:D61"/>
    <mergeCell ref="F61:H61"/>
    <mergeCell ref="A56:D56"/>
    <mergeCell ref="F58:H58"/>
    <mergeCell ref="A59:D59"/>
    <mergeCell ref="A60:D60"/>
    <mergeCell ref="F60:H60"/>
  </mergeCells>
  <phoneticPr fontId="0" type="noConversion"/>
  <conditionalFormatting sqref="F51">
    <cfRule type="cellIs" dxfId="83" priority="5" stopIfTrue="1" operator="equal">
      <formula>"Elargir !"</formula>
    </cfRule>
    <cfRule type="cellIs" dxfId="82" priority="6" stopIfTrue="1" operator="equal">
      <formula>"En ordre"</formula>
    </cfRule>
  </conditionalFormatting>
  <conditionalFormatting sqref="F35">
    <cfRule type="cellIs" dxfId="81" priority="3" stopIfTrue="1" operator="equal">
      <formula>"Vergrössern!"</formula>
    </cfRule>
    <cfRule type="cellIs" dxfId="80" priority="4" stopIfTrue="1" operator="equal">
      <formula>"In Ordnung"</formula>
    </cfRule>
  </conditionalFormatting>
  <conditionalFormatting sqref="F33:G33">
    <cfRule type="cellIs" dxfId="79" priority="1" stopIfTrue="1" operator="equal">
      <formula>"mind. 100 cm!"</formula>
    </cfRule>
    <cfRule type="cellIs" dxfId="78" priority="2" stopIfTrue="1" operator="equal">
      <formula>"In Ordnung"</formula>
    </cfRule>
  </conditionalFormatting>
  <pageMargins left="0.6692913385826772" right="0.11811023622047245" top="0.23622047244094491" bottom="0.19685039370078741" header="0.23622047244094491" footer="0"/>
  <pageSetup paperSize="9" scale="9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O51"/>
  <sheetViews>
    <sheetView showGridLines="0" topLeftCell="A33" zoomScaleNormal="100" workbookViewId="0">
      <selection activeCell="E4" sqref="E4:G4"/>
    </sheetView>
  </sheetViews>
  <sheetFormatPr baseColWidth="10" defaultRowHeight="12.75"/>
  <cols>
    <col min="1" max="1" width="5.7109375" style="3" customWidth="1"/>
    <col min="2" max="2" width="29.5703125" style="3" customWidth="1"/>
    <col min="3" max="3" width="10.5703125" style="3" customWidth="1"/>
    <col min="4" max="4" width="11.42578125" style="3"/>
    <col min="5" max="5" width="11.140625" style="3" customWidth="1"/>
    <col min="6" max="7" width="10.140625" style="3" customWidth="1"/>
    <col min="8" max="8" width="5.7109375" style="3" customWidth="1"/>
    <col min="9" max="9" width="11.42578125" style="3"/>
    <col min="10" max="10" width="12" style="3" customWidth="1"/>
    <col min="11" max="16384" width="11.42578125" style="3"/>
  </cols>
  <sheetData>
    <row r="1" spans="1:15" ht="45" customHeight="1">
      <c r="A1" s="575" t="s">
        <v>750</v>
      </c>
      <c r="B1" s="575"/>
      <c r="C1" s="575"/>
      <c r="D1" s="575"/>
      <c r="E1" s="575"/>
      <c r="F1" s="575"/>
      <c r="G1" s="575"/>
      <c r="H1" s="5"/>
      <c r="I1"/>
    </row>
    <row r="2" spans="1:15" ht="53.25" customHeight="1">
      <c r="A2" s="577"/>
      <c r="B2" s="577"/>
      <c r="C2" s="577"/>
      <c r="D2" s="577"/>
      <c r="E2" s="577"/>
      <c r="F2" s="577"/>
      <c r="G2" s="577"/>
      <c r="H2" s="5"/>
    </row>
    <row r="3" spans="1:15" ht="26.25" customHeight="1">
      <c r="A3" s="107" t="s">
        <v>211</v>
      </c>
      <c r="B3" s="584"/>
      <c r="C3" s="584"/>
      <c r="D3" s="584"/>
      <c r="E3" s="581">
        <f ca="1">TODAY()</f>
        <v>43763</v>
      </c>
      <c r="F3" s="581"/>
      <c r="G3" s="581"/>
    </row>
    <row r="4" spans="1:15" ht="22.5" customHeight="1">
      <c r="A4" s="108" t="s">
        <v>25</v>
      </c>
      <c r="B4" s="583"/>
      <c r="C4" s="583"/>
      <c r="D4" s="583"/>
      <c r="E4" s="579"/>
      <c r="F4" s="770"/>
      <c r="G4" s="580"/>
    </row>
    <row r="5" spans="1:15">
      <c r="A5" s="34"/>
      <c r="B5" s="35"/>
      <c r="C5" s="35"/>
      <c r="D5" s="35"/>
      <c r="E5" s="35"/>
      <c r="F5" s="35"/>
      <c r="G5" s="36"/>
      <c r="I5"/>
      <c r="J5"/>
      <c r="K5"/>
      <c r="L5"/>
      <c r="M5"/>
      <c r="N5"/>
      <c r="O5"/>
    </row>
    <row r="6" spans="1:15">
      <c r="A6" s="17"/>
      <c r="B6" s="6"/>
      <c r="C6" s="6"/>
      <c r="D6" s="6"/>
      <c r="E6" s="6"/>
      <c r="F6" s="6"/>
      <c r="G6" s="18"/>
      <c r="I6"/>
      <c r="J6"/>
      <c r="K6"/>
      <c r="L6"/>
      <c r="M6"/>
      <c r="N6"/>
      <c r="O6"/>
    </row>
    <row r="7" spans="1:15" ht="14.25">
      <c r="A7" s="17"/>
      <c r="B7" s="769"/>
      <c r="C7" s="769"/>
      <c r="D7" s="769"/>
      <c r="E7" s="769"/>
      <c r="F7" s="352"/>
      <c r="G7" s="18"/>
      <c r="I7"/>
      <c r="J7"/>
      <c r="K7"/>
      <c r="L7"/>
      <c r="M7"/>
      <c r="N7"/>
      <c r="O7"/>
    </row>
    <row r="8" spans="1:15">
      <c r="A8" s="17"/>
      <c r="B8" s="30" t="s">
        <v>55</v>
      </c>
      <c r="C8" s="30"/>
      <c r="D8" s="6"/>
      <c r="E8" s="6"/>
      <c r="F8" s="6"/>
      <c r="G8" s="18"/>
    </row>
    <row r="9" spans="1:15">
      <c r="A9" s="17"/>
      <c r="B9" s="6"/>
      <c r="C9" s="6"/>
      <c r="D9" s="6"/>
      <c r="E9" s="6"/>
      <c r="F9" s="6"/>
      <c r="G9" s="18"/>
    </row>
    <row r="10" spans="1:15">
      <c r="A10" s="17"/>
      <c r="B10" s="6"/>
      <c r="C10" s="6"/>
      <c r="D10" s="6"/>
      <c r="E10" s="6"/>
      <c r="F10" s="6"/>
      <c r="G10" s="18"/>
      <c r="J10"/>
    </row>
    <row r="11" spans="1:15">
      <c r="A11" s="17"/>
      <c r="B11" s="6"/>
      <c r="C11" s="6"/>
      <c r="D11" s="6"/>
      <c r="E11" s="6"/>
      <c r="F11" s="6"/>
      <c r="G11" s="18"/>
    </row>
    <row r="12" spans="1:15">
      <c r="A12" s="17"/>
      <c r="B12" s="6"/>
      <c r="C12" s="6"/>
      <c r="D12" s="6"/>
      <c r="E12" s="6"/>
      <c r="F12" s="6"/>
      <c r="G12" s="18"/>
      <c r="I12"/>
      <c r="J12"/>
    </row>
    <row r="13" spans="1:15">
      <c r="A13" s="17"/>
      <c r="B13" s="6"/>
      <c r="C13" s="6"/>
      <c r="D13" s="6"/>
      <c r="E13" s="6"/>
      <c r="F13" s="6"/>
      <c r="G13" s="18"/>
      <c r="I13"/>
      <c r="J13"/>
    </row>
    <row r="14" spans="1:15">
      <c r="A14" s="17"/>
      <c r="B14" s="6"/>
      <c r="C14" s="6"/>
      <c r="D14" s="6"/>
      <c r="E14" s="6"/>
      <c r="F14" s="6"/>
      <c r="G14" s="18"/>
      <c r="I14" s="1"/>
      <c r="J14"/>
    </row>
    <row r="15" spans="1:15">
      <c r="A15" s="17"/>
      <c r="B15" s="6"/>
      <c r="C15" s="6"/>
      <c r="D15" s="6"/>
      <c r="E15" s="6"/>
      <c r="F15" s="6"/>
      <c r="G15" s="18"/>
    </row>
    <row r="16" spans="1:15">
      <c r="A16" s="17"/>
      <c r="B16" s="6"/>
      <c r="C16" s="6"/>
      <c r="D16" s="6"/>
      <c r="E16" s="6"/>
      <c r="F16" s="6"/>
      <c r="G16" s="18"/>
    </row>
    <row r="17" spans="1:7">
      <c r="A17" s="17"/>
      <c r="B17" s="6"/>
      <c r="C17" s="6"/>
      <c r="D17" s="6"/>
      <c r="E17" s="6"/>
      <c r="F17" s="6"/>
      <c r="G17" s="18"/>
    </row>
    <row r="18" spans="1:7">
      <c r="A18" s="17"/>
      <c r="B18" s="6"/>
      <c r="C18" s="6"/>
      <c r="D18" s="6"/>
      <c r="E18" s="6"/>
      <c r="F18" s="6"/>
      <c r="G18" s="18"/>
    </row>
    <row r="19" spans="1:7">
      <c r="A19" s="17"/>
      <c r="B19" s="6"/>
      <c r="C19" s="6"/>
      <c r="D19" s="6"/>
      <c r="E19" s="6"/>
      <c r="F19" s="6"/>
      <c r="G19" s="18"/>
    </row>
    <row r="20" spans="1:7">
      <c r="A20" s="17"/>
      <c r="B20" s="6"/>
      <c r="C20" s="6"/>
      <c r="D20" s="6"/>
      <c r="E20" s="6"/>
      <c r="F20" s="6"/>
      <c r="G20" s="18"/>
    </row>
    <row r="21" spans="1:7">
      <c r="A21" s="17"/>
      <c r="B21" s="6"/>
      <c r="C21" s="6"/>
      <c r="D21" s="6"/>
      <c r="E21" s="6"/>
      <c r="F21" s="6"/>
      <c r="G21" s="18"/>
    </row>
    <row r="22" spans="1:7">
      <c r="A22" s="17"/>
      <c r="B22" s="6"/>
      <c r="C22" s="6"/>
      <c r="D22" s="6"/>
      <c r="E22" s="6"/>
      <c r="F22" s="6"/>
      <c r="G22" s="18"/>
    </row>
    <row r="23" spans="1:7">
      <c r="A23" s="17"/>
      <c r="B23" s="6"/>
      <c r="C23" s="6"/>
      <c r="D23" s="6"/>
      <c r="E23" s="6"/>
      <c r="F23" s="6"/>
      <c r="G23" s="18"/>
    </row>
    <row r="24" spans="1:7">
      <c r="A24" s="17"/>
      <c r="B24" s="6"/>
      <c r="C24" s="6"/>
      <c r="D24" s="6"/>
      <c r="E24" s="6"/>
      <c r="F24" s="6"/>
      <c r="G24" s="18"/>
    </row>
    <row r="25" spans="1:7">
      <c r="A25" s="17"/>
      <c r="B25" s="6"/>
      <c r="C25" s="6"/>
      <c r="D25" s="6"/>
      <c r="E25" s="6"/>
      <c r="F25" s="6"/>
      <c r="G25" s="18"/>
    </row>
    <row r="26" spans="1:7">
      <c r="A26" s="17"/>
      <c r="B26" s="6"/>
      <c r="C26" s="6"/>
      <c r="D26" s="6"/>
      <c r="E26" s="6"/>
      <c r="F26" s="6"/>
      <c r="G26" s="18"/>
    </row>
    <row r="27" spans="1:7">
      <c r="A27" s="17"/>
      <c r="B27" s="6"/>
      <c r="C27" s="6"/>
      <c r="D27" s="6"/>
      <c r="E27" s="6"/>
      <c r="F27" s="6"/>
      <c r="G27" s="18"/>
    </row>
    <row r="28" spans="1:7">
      <c r="A28" s="17"/>
      <c r="B28" s="6"/>
      <c r="C28" s="6"/>
      <c r="D28" s="6"/>
      <c r="E28" s="6"/>
      <c r="F28" s="6"/>
      <c r="G28" s="18"/>
    </row>
    <row r="29" spans="1:7">
      <c r="A29" s="17"/>
      <c r="B29" s="6"/>
      <c r="C29" s="6"/>
      <c r="D29" s="6"/>
      <c r="E29" s="6"/>
      <c r="F29" s="6"/>
      <c r="G29" s="18"/>
    </row>
    <row r="30" spans="1:7" ht="13.5">
      <c r="A30" s="528" t="s">
        <v>791</v>
      </c>
      <c r="B30" s="20"/>
      <c r="C30" s="20"/>
      <c r="D30" s="20"/>
      <c r="E30" s="20"/>
      <c r="F30" s="20"/>
      <c r="G30" s="29"/>
    </row>
    <row r="31" spans="1:7" ht="27.75" customHeight="1">
      <c r="D31" s="6"/>
      <c r="E31" s="6"/>
      <c r="F31" s="6"/>
      <c r="G31" s="6"/>
    </row>
    <row r="32" spans="1:7" ht="33.75">
      <c r="A32" s="192" t="s">
        <v>427</v>
      </c>
      <c r="C32" s="106"/>
      <c r="D32" s="460" t="s">
        <v>218</v>
      </c>
      <c r="E32" s="414" t="s">
        <v>282</v>
      </c>
      <c r="F32" s="765" t="s">
        <v>360</v>
      </c>
      <c r="G32" s="766"/>
    </row>
    <row r="33" spans="1:14" ht="18" customHeight="1">
      <c r="A33" s="88">
        <v>1</v>
      </c>
      <c r="B33" s="61" t="s">
        <v>492</v>
      </c>
      <c r="C33" s="415" t="s">
        <v>65</v>
      </c>
      <c r="D33" s="461">
        <v>240</v>
      </c>
      <c r="E33" s="7"/>
      <c r="F33" s="7"/>
      <c r="G33" s="7"/>
    </row>
    <row r="34" spans="1:14" ht="26.25" customHeight="1">
      <c r="A34" s="89">
        <v>2</v>
      </c>
      <c r="B34" s="87" t="s">
        <v>430</v>
      </c>
      <c r="C34" s="415" t="s">
        <v>63</v>
      </c>
      <c r="D34" s="461">
        <v>640</v>
      </c>
      <c r="E34" s="462">
        <f>+$D$33+2*200</f>
        <v>640</v>
      </c>
      <c r="F34" s="616" t="str">
        <f>+F44</f>
        <v>In Ordnung</v>
      </c>
      <c r="G34" s="617"/>
      <c r="H34" s="273"/>
    </row>
    <row r="35" spans="1:14" ht="34.5" customHeight="1">
      <c r="A35" s="247" t="s">
        <v>217</v>
      </c>
      <c r="B35" s="61"/>
      <c r="D35"/>
      <c r="E35" s="225"/>
      <c r="F35" s="225"/>
    </row>
    <row r="36" spans="1:14" ht="18" customHeight="1">
      <c r="A36" s="89">
        <v>3</v>
      </c>
      <c r="B36" s="87" t="s">
        <v>637</v>
      </c>
      <c r="C36" s="70"/>
      <c r="D36" s="457" t="s">
        <v>118</v>
      </c>
      <c r="E36" s="462">
        <f>PI()*(POWER($E$34,2))/40000</f>
        <v>32.169908772759484</v>
      </c>
      <c r="F36" s="353" t="s">
        <v>129</v>
      </c>
    </row>
    <row r="37" spans="1:14" ht="27" customHeight="1">
      <c r="A37" s="91">
        <v>4</v>
      </c>
      <c r="B37" s="628" t="s">
        <v>792</v>
      </c>
      <c r="C37" s="628"/>
      <c r="D37" s="457" t="s">
        <v>130</v>
      </c>
      <c r="E37" s="462">
        <f>+$D$34+2*300</f>
        <v>1240</v>
      </c>
      <c r="F37" s="462">
        <f>PI()*(POWER($E$37,2))/40000</f>
        <v>120.76282160399165</v>
      </c>
      <c r="G37" s="353" t="s">
        <v>129</v>
      </c>
    </row>
    <row r="38" spans="1:14" ht="15">
      <c r="A38" s="14"/>
      <c r="B38" s="33"/>
      <c r="C38" s="33"/>
      <c r="D38" s="11"/>
      <c r="E38" s="6"/>
      <c r="F38" s="6"/>
      <c r="H38" s="13"/>
    </row>
    <row r="39" spans="1:14" ht="48.75" customHeight="1">
      <c r="A39" s="71" t="s">
        <v>490</v>
      </c>
      <c r="B39" s="72"/>
      <c r="C39" s="72"/>
      <c r="D39" s="72"/>
      <c r="E39" s="72"/>
      <c r="F39" s="72"/>
      <c r="G39" s="72" t="str">
        <f>+Inhaltsv.!$C$47</f>
        <v>Technische Daten Spielplatzgeräte - Version 5.08</v>
      </c>
      <c r="H39" s="13"/>
      <c r="I39" s="225"/>
    </row>
    <row r="40" spans="1:14" ht="24" customHeight="1">
      <c r="H40" s="13"/>
    </row>
    <row r="41" spans="1:14" ht="20.25" customHeight="1"/>
    <row r="42" spans="1:14">
      <c r="E42"/>
      <c r="F42"/>
    </row>
    <row r="43" spans="1:14" ht="24" customHeight="1">
      <c r="B43"/>
      <c r="C43"/>
      <c r="D43"/>
      <c r="E43"/>
      <c r="F43"/>
      <c r="G43"/>
    </row>
    <row r="44" spans="1:14" ht="27.75" customHeight="1">
      <c r="A44" s="603" t="s">
        <v>455</v>
      </c>
      <c r="B44" s="603"/>
      <c r="C44" s="603"/>
      <c r="D44" s="603"/>
      <c r="E44" s="603"/>
      <c r="F44" s="616" t="str">
        <f>IF(+$D$34&gt;=$E$34,F46,F47)</f>
        <v>In Ordnung</v>
      </c>
      <c r="G44" s="617"/>
      <c r="H44" s="617"/>
    </row>
    <row r="45" spans="1:14" customFormat="1" ht="25.5" customHeight="1">
      <c r="A45" s="604" t="s">
        <v>236</v>
      </c>
      <c r="B45" s="604"/>
      <c r="C45" s="604"/>
      <c r="D45" s="604"/>
      <c r="E45" s="3"/>
      <c r="F45" s="142"/>
      <c r="G45" s="373"/>
      <c r="H45" s="142"/>
      <c r="I45" s="3"/>
      <c r="J45" s="3"/>
      <c r="K45" s="3"/>
      <c r="L45" s="3"/>
      <c r="M45" s="3"/>
      <c r="N45" s="3"/>
    </row>
    <row r="46" spans="1:14" customFormat="1" ht="15">
      <c r="A46" s="605" t="s">
        <v>493</v>
      </c>
      <c r="B46" s="605"/>
      <c r="C46" s="605"/>
      <c r="D46" s="605"/>
      <c r="E46" s="3"/>
      <c r="F46" s="734" t="s">
        <v>96</v>
      </c>
      <c r="G46" s="734"/>
      <c r="H46" s="734"/>
      <c r="I46" s="3"/>
      <c r="J46" s="3"/>
      <c r="K46" s="3"/>
      <c r="L46" s="3"/>
      <c r="M46" s="3"/>
      <c r="N46" s="3"/>
    </row>
    <row r="47" spans="1:14" customFormat="1" ht="15">
      <c r="A47" s="605" t="s">
        <v>494</v>
      </c>
      <c r="B47" s="605"/>
      <c r="C47" s="605"/>
      <c r="D47" s="605"/>
      <c r="E47" s="3"/>
      <c r="F47" s="735" t="s">
        <v>97</v>
      </c>
      <c r="G47" s="735"/>
      <c r="H47" s="735"/>
      <c r="I47" s="3"/>
      <c r="J47" s="3"/>
      <c r="K47" s="3"/>
      <c r="L47" s="3"/>
      <c r="M47" s="3"/>
      <c r="N47" s="3"/>
    </row>
    <row r="48" spans="1:14">
      <c r="B48" s="2"/>
      <c r="C48" s="2"/>
      <c r="D48" s="2"/>
    </row>
    <row r="49" spans="2:4">
      <c r="B49" s="2"/>
      <c r="C49" s="2"/>
      <c r="D49" s="2"/>
    </row>
    <row r="50" spans="2:4">
      <c r="B50" s="2"/>
      <c r="C50" s="2"/>
      <c r="D50" s="2"/>
    </row>
    <row r="51" spans="2:4">
      <c r="B51" s="2"/>
      <c r="C51" s="2"/>
      <c r="D51"/>
    </row>
  </sheetData>
  <sheetProtection password="F263" sheet="1" objects="1" scenarios="1" selectLockedCells="1"/>
  <mergeCells count="16">
    <mergeCell ref="A1:G2"/>
    <mergeCell ref="B3:D3"/>
    <mergeCell ref="E3:G3"/>
    <mergeCell ref="B4:D4"/>
    <mergeCell ref="E4:G4"/>
    <mergeCell ref="B7:E7"/>
    <mergeCell ref="A47:D47"/>
    <mergeCell ref="F47:H47"/>
    <mergeCell ref="F32:G32"/>
    <mergeCell ref="F34:G34"/>
    <mergeCell ref="A44:E44"/>
    <mergeCell ref="F44:H44"/>
    <mergeCell ref="A45:D45"/>
    <mergeCell ref="A46:D46"/>
    <mergeCell ref="F46:H46"/>
    <mergeCell ref="B37:C37"/>
  </mergeCells>
  <phoneticPr fontId="0" type="noConversion"/>
  <conditionalFormatting sqref="F44">
    <cfRule type="cellIs" dxfId="77" priority="4" stopIfTrue="1" operator="equal">
      <formula>"Elargir !"</formula>
    </cfRule>
    <cfRule type="cellIs" dxfId="76" priority="5" stopIfTrue="1" operator="equal">
      <formula>"En ordre"</formula>
    </cfRule>
  </conditionalFormatting>
  <conditionalFormatting sqref="F34">
    <cfRule type="cellIs" dxfId="75" priority="3" stopIfTrue="1" operator="equal">
      <formula>"In Ordnung"</formula>
    </cfRule>
  </conditionalFormatting>
  <conditionalFormatting sqref="F34:G34">
    <cfRule type="cellIs" dxfId="74" priority="1" stopIfTrue="1" operator="equal">
      <formula>"Vergrössern!"</formula>
    </cfRule>
  </conditionalFormatting>
  <pageMargins left="0.6692913385826772" right="0.11811023622047245" top="0.23622047244094491" bottom="0.19685039370078741" header="0.23622047244094491" footer="0"/>
  <pageSetup paperSize="9" scale="10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9" tint="0.39997558519241921"/>
  </sheetPr>
  <dimension ref="A1:N60"/>
  <sheetViews>
    <sheetView showGridLines="0" zoomScaleNormal="100" workbookViewId="0">
      <selection activeCell="B3" sqref="B3:C3"/>
    </sheetView>
  </sheetViews>
  <sheetFormatPr baseColWidth="10" defaultRowHeight="12.75"/>
  <cols>
    <col min="1" max="1" width="4.5703125" style="3" customWidth="1"/>
    <col min="2" max="2" width="53" style="3" customWidth="1"/>
    <col min="3" max="3" width="4.7109375" style="3" customWidth="1"/>
    <col min="4" max="4" width="7.7109375" style="3" customWidth="1"/>
    <col min="5" max="5" width="7.85546875" style="3" customWidth="1"/>
    <col min="6" max="6" width="14.42578125" style="3" customWidth="1"/>
    <col min="7" max="7" width="5.7109375" style="3" customWidth="1"/>
    <col min="8" max="8" width="11.42578125" style="3"/>
    <col min="9" max="9" width="12" style="3" customWidth="1"/>
    <col min="10" max="16384" width="11.42578125" style="3"/>
  </cols>
  <sheetData>
    <row r="1" spans="1:14" ht="45" customHeight="1">
      <c r="A1" s="575" t="s">
        <v>751</v>
      </c>
      <c r="B1" s="575"/>
      <c r="C1" s="575"/>
      <c r="D1" s="575"/>
      <c r="E1" s="575"/>
      <c r="F1" s="575"/>
      <c r="G1" s="5"/>
    </row>
    <row r="2" spans="1:14" ht="24.75" customHeight="1">
      <c r="A2" s="577"/>
      <c r="B2" s="577"/>
      <c r="C2" s="577"/>
      <c r="D2" s="577"/>
      <c r="E2" s="577"/>
      <c r="F2" s="577"/>
      <c r="G2" s="5"/>
    </row>
    <row r="3" spans="1:14" ht="23.25" customHeight="1">
      <c r="A3" s="107" t="s">
        <v>211</v>
      </c>
      <c r="B3" s="584"/>
      <c r="C3" s="679"/>
      <c r="D3" s="596">
        <f ca="1">TODAY()</f>
        <v>43763</v>
      </c>
      <c r="E3" s="776"/>
      <c r="F3" s="597"/>
    </row>
    <row r="4" spans="1:14" ht="18.75" customHeight="1">
      <c r="A4" s="108" t="s">
        <v>25</v>
      </c>
      <c r="B4" s="583"/>
      <c r="C4" s="777"/>
      <c r="D4" s="778"/>
      <c r="E4" s="779"/>
      <c r="F4" s="780"/>
      <c r="H4"/>
      <c r="I4"/>
      <c r="J4"/>
      <c r="K4"/>
      <c r="L4"/>
      <c r="M4"/>
      <c r="N4"/>
    </row>
    <row r="5" spans="1:14" ht="57" customHeight="1">
      <c r="A5" s="34"/>
      <c r="B5" s="35"/>
      <c r="C5" s="35"/>
      <c r="D5" s="35"/>
      <c r="E5" s="35"/>
      <c r="F5" s="36"/>
      <c r="H5"/>
      <c r="I5"/>
      <c r="J5"/>
      <c r="K5"/>
      <c r="L5"/>
      <c r="M5"/>
      <c r="N5"/>
    </row>
    <row r="6" spans="1:14">
      <c r="A6" s="17"/>
      <c r="B6" s="6"/>
      <c r="C6" s="6"/>
      <c r="D6" s="6"/>
      <c r="E6" s="6"/>
      <c r="F6" s="18"/>
      <c r="H6"/>
      <c r="I6"/>
      <c r="J6"/>
      <c r="K6"/>
      <c r="L6"/>
      <c r="M6"/>
      <c r="N6"/>
    </row>
    <row r="7" spans="1:14">
      <c r="A7" s="17"/>
      <c r="B7" s="6"/>
      <c r="C7" s="6"/>
      <c r="D7" s="6"/>
      <c r="E7" s="6"/>
      <c r="F7" s="18"/>
    </row>
    <row r="8" spans="1:14">
      <c r="A8" s="17"/>
      <c r="B8" s="30" t="s">
        <v>484</v>
      </c>
      <c r="C8" s="6"/>
      <c r="D8" s="33"/>
      <c r="E8" s="33"/>
      <c r="F8" s="18"/>
    </row>
    <row r="9" spans="1:14" ht="15">
      <c r="A9" s="17"/>
      <c r="B9" s="6"/>
      <c r="C9" s="6"/>
      <c r="D9" s="28"/>
      <c r="E9" s="28"/>
      <c r="F9" s="18"/>
      <c r="I9"/>
    </row>
    <row r="10" spans="1:14">
      <c r="A10" s="17"/>
      <c r="B10" s="6"/>
      <c r="C10" s="6"/>
      <c r="D10" s="6"/>
      <c r="E10" s="6"/>
      <c r="F10" s="18"/>
    </row>
    <row r="11" spans="1:14">
      <c r="A11" s="17"/>
      <c r="B11" s="6"/>
      <c r="C11" s="6"/>
      <c r="D11" s="6"/>
      <c r="E11" s="6"/>
      <c r="F11" s="18"/>
      <c r="H11"/>
      <c r="I11"/>
    </row>
    <row r="12" spans="1:14">
      <c r="A12" s="17"/>
      <c r="B12" s="6"/>
      <c r="C12" s="6"/>
      <c r="D12" s="6"/>
      <c r="E12" s="6"/>
      <c r="F12" s="18"/>
      <c r="H12"/>
      <c r="I12"/>
    </row>
    <row r="13" spans="1:14">
      <c r="A13" s="17"/>
      <c r="B13" s="6"/>
      <c r="C13" s="6"/>
      <c r="D13" s="6"/>
      <c r="E13" s="6"/>
      <c r="F13" s="18"/>
      <c r="H13" s="1"/>
      <c r="I13"/>
    </row>
    <row r="14" spans="1:14">
      <c r="A14" s="17"/>
      <c r="B14" s="6"/>
      <c r="C14" s="6"/>
      <c r="D14" s="6"/>
      <c r="E14" s="6"/>
      <c r="F14" s="18"/>
    </row>
    <row r="15" spans="1:14">
      <c r="A15" s="17"/>
      <c r="B15" s="6"/>
      <c r="C15" s="6"/>
      <c r="D15" s="6"/>
      <c r="E15" s="6"/>
      <c r="F15" s="18"/>
    </row>
    <row r="16" spans="1:14">
      <c r="A16" s="17"/>
      <c r="B16" s="6"/>
      <c r="C16" s="6"/>
      <c r="D16" s="6"/>
      <c r="E16" s="6"/>
      <c r="F16" s="18"/>
      <c r="I16"/>
      <c r="J16"/>
    </row>
    <row r="17" spans="1:10">
      <c r="A17" s="17"/>
      <c r="B17" s="6"/>
      <c r="C17" s="6"/>
      <c r="D17" s="6"/>
      <c r="E17" s="6"/>
      <c r="F17" s="18"/>
      <c r="I17"/>
      <c r="J17"/>
    </row>
    <row r="18" spans="1:10">
      <c r="A18" s="17"/>
      <c r="B18" s="6"/>
      <c r="C18" s="6"/>
      <c r="D18" s="6"/>
      <c r="E18" s="6"/>
      <c r="F18" s="18"/>
      <c r="I18"/>
      <c r="J18"/>
    </row>
    <row r="19" spans="1:10">
      <c r="A19" s="17"/>
      <c r="B19" s="6"/>
      <c r="C19" s="6"/>
      <c r="D19" s="33"/>
      <c r="E19" s="33"/>
      <c r="F19" s="18"/>
      <c r="I19"/>
      <c r="J19"/>
    </row>
    <row r="20" spans="1:10" ht="15">
      <c r="A20" s="17"/>
      <c r="B20" s="6"/>
      <c r="C20" s="6"/>
      <c r="D20" s="28"/>
      <c r="E20" s="28"/>
      <c r="F20" s="18"/>
      <c r="I20"/>
      <c r="J20"/>
    </row>
    <row r="21" spans="1:10">
      <c r="A21" s="17"/>
      <c r="B21" s="6"/>
      <c r="C21" s="6"/>
      <c r="D21" s="6"/>
      <c r="E21" s="6"/>
      <c r="F21" s="18"/>
      <c r="I21"/>
      <c r="J21"/>
    </row>
    <row r="22" spans="1:10">
      <c r="A22" s="17"/>
      <c r="B22" s="6"/>
      <c r="C22" s="6"/>
      <c r="D22" s="33"/>
      <c r="E22" s="33"/>
      <c r="F22" s="18"/>
      <c r="I22"/>
      <c r="J22"/>
    </row>
    <row r="23" spans="1:10">
      <c r="A23" s="17"/>
      <c r="B23" s="6"/>
      <c r="C23" s="6"/>
      <c r="D23" s="6"/>
      <c r="E23" s="6"/>
      <c r="F23" s="18"/>
    </row>
    <row r="24" spans="1:10">
      <c r="A24" s="17"/>
      <c r="B24" s="6"/>
      <c r="C24" s="6"/>
      <c r="D24" s="6"/>
      <c r="E24" s="6"/>
      <c r="F24" s="18"/>
    </row>
    <row r="25" spans="1:10">
      <c r="A25" s="17"/>
      <c r="B25" s="6"/>
      <c r="C25" s="6"/>
      <c r="D25" s="6"/>
      <c r="E25" s="6"/>
      <c r="F25" s="18"/>
    </row>
    <row r="26" spans="1:10">
      <c r="A26" s="17"/>
      <c r="B26" s="6"/>
      <c r="C26" s="6"/>
      <c r="D26" s="6"/>
      <c r="E26" s="6"/>
      <c r="F26" s="18"/>
    </row>
    <row r="27" spans="1:10">
      <c r="A27" s="17"/>
      <c r="B27" s="6"/>
      <c r="C27" s="6"/>
      <c r="D27" s="6"/>
      <c r="E27" s="6"/>
      <c r="F27" s="18"/>
    </row>
    <row r="28" spans="1:10" ht="15.75" customHeight="1">
      <c r="A28" s="530"/>
      <c r="B28" s="531" t="s">
        <v>800</v>
      </c>
      <c r="C28" s="529"/>
      <c r="D28" s="771"/>
      <c r="E28" s="771"/>
      <c r="F28" s="772"/>
    </row>
    <row r="29" spans="1:10" ht="7.5" customHeight="1">
      <c r="A29" s="6"/>
      <c r="B29" s="6"/>
      <c r="C29" s="6"/>
      <c r="D29" s="50"/>
      <c r="E29" s="50"/>
      <c r="F29" s="50"/>
    </row>
    <row r="30" spans="1:10" ht="39" customHeight="1">
      <c r="A30" s="28" t="s">
        <v>214</v>
      </c>
      <c r="C30" s="46"/>
      <c r="D30" s="426" t="s">
        <v>218</v>
      </c>
      <c r="E30" s="463" t="s">
        <v>282</v>
      </c>
      <c r="F30" s="464" t="s">
        <v>360</v>
      </c>
      <c r="H30" s="51"/>
    </row>
    <row r="31" spans="1:10" ht="18.75">
      <c r="A31" s="191">
        <v>1</v>
      </c>
      <c r="B31" s="45" t="s">
        <v>498</v>
      </c>
      <c r="C31" s="408" t="s">
        <v>158</v>
      </c>
      <c r="D31" s="409">
        <v>410</v>
      </c>
      <c r="E31" s="42"/>
      <c r="F31" s="42"/>
      <c r="G31" s="42"/>
      <c r="I31" s="61"/>
    </row>
    <row r="32" spans="1:10" ht="18.75">
      <c r="A32" s="191">
        <v>2</v>
      </c>
      <c r="B32" s="45" t="s">
        <v>499</v>
      </c>
      <c r="C32" s="408" t="s">
        <v>159</v>
      </c>
      <c r="D32" s="409">
        <v>18</v>
      </c>
      <c r="E32" s="42"/>
      <c r="F32" s="42"/>
      <c r="G32" s="42"/>
    </row>
    <row r="33" spans="1:14" ht="18.75">
      <c r="A33" s="191">
        <v>3</v>
      </c>
      <c r="B33" s="45" t="s">
        <v>621</v>
      </c>
      <c r="C33" s="408" t="s">
        <v>160</v>
      </c>
      <c r="D33" s="409">
        <v>35</v>
      </c>
      <c r="E33" s="42"/>
      <c r="F33" s="42"/>
      <c r="G33" s="42"/>
    </row>
    <row r="34" spans="1:14" ht="16.5" customHeight="1">
      <c r="A34" s="191">
        <v>4</v>
      </c>
      <c r="B34" s="45" t="s">
        <v>753</v>
      </c>
      <c r="C34" s="408" t="s">
        <v>161</v>
      </c>
      <c r="D34" s="409">
        <v>130</v>
      </c>
      <c r="E34" s="430" t="s">
        <v>175</v>
      </c>
      <c r="F34" s="268" t="str">
        <f>+C54</f>
        <v>In Ordnung</v>
      </c>
      <c r="G34" s="42"/>
      <c r="J34" s="491"/>
    </row>
    <row r="35" spans="1:14" ht="18.75">
      <c r="A35" s="191">
        <v>5</v>
      </c>
      <c r="B35" s="45" t="s">
        <v>500</v>
      </c>
      <c r="C35" s="408" t="s">
        <v>162</v>
      </c>
      <c r="D35" s="409">
        <v>80</v>
      </c>
      <c r="E35" s="430" t="s">
        <v>170</v>
      </c>
      <c r="F35" s="268" t="str">
        <f>+C49</f>
        <v>In Ordnung</v>
      </c>
      <c r="G35" s="42"/>
    </row>
    <row r="36" spans="1:14" ht="22.5" customHeight="1">
      <c r="A36" s="773" t="s">
        <v>217</v>
      </c>
      <c r="B36" s="773"/>
      <c r="C36" s="43"/>
      <c r="D36" s="389" t="s">
        <v>597</v>
      </c>
      <c r="E36" s="52"/>
      <c r="F36" s="52"/>
      <c r="G36" s="42"/>
    </row>
    <row r="37" spans="1:14" ht="18.75" customHeight="1">
      <c r="A37" s="191">
        <v>6</v>
      </c>
      <c r="B37" s="45" t="s">
        <v>754</v>
      </c>
      <c r="C37" s="269"/>
      <c r="D37" s="469">
        <f>ASIN((+$D$34-$D$35)/(($D$31/2)-($D$33)/2))*180/PI()</f>
        <v>15.466009953420551</v>
      </c>
      <c r="E37" s="465" t="s">
        <v>174</v>
      </c>
      <c r="F37" s="466" t="str">
        <f>+C44</f>
        <v>In Ordnung</v>
      </c>
      <c r="G37" s="142"/>
      <c r="H37"/>
      <c r="I37" s="781"/>
      <c r="J37" s="782"/>
      <c r="K37" s="782"/>
      <c r="L37" s="782"/>
      <c r="M37" s="782"/>
      <c r="N37" s="782"/>
    </row>
    <row r="38" spans="1:14" ht="18.75" customHeight="1">
      <c r="A38" s="191">
        <v>7</v>
      </c>
      <c r="B38" s="585" t="s">
        <v>752</v>
      </c>
      <c r="C38" s="585"/>
      <c r="D38" s="410" t="s">
        <v>163</v>
      </c>
      <c r="E38" s="411">
        <f>+$D$31+2*100</f>
        <v>610</v>
      </c>
      <c r="G38" s="42"/>
      <c r="H38" s="13"/>
    </row>
    <row r="39" spans="1:14" ht="18.75" customHeight="1">
      <c r="A39" s="191">
        <v>8</v>
      </c>
      <c r="B39" s="45" t="s">
        <v>501</v>
      </c>
      <c r="C39" s="45"/>
      <c r="D39" s="410" t="s">
        <v>164</v>
      </c>
      <c r="E39" s="411">
        <f>+$D$32+2*100</f>
        <v>218</v>
      </c>
      <c r="G39" s="42"/>
      <c r="H39" s="13"/>
    </row>
    <row r="40" spans="1:14" ht="32.25" customHeight="1">
      <c r="A40" s="71" t="s">
        <v>81</v>
      </c>
      <c r="B40" s="72"/>
      <c r="C40" s="72"/>
      <c r="D40" s="72"/>
      <c r="E40" s="72"/>
      <c r="F40" s="72" t="str">
        <f>+Inhaltsv.!$C$47</f>
        <v>Technische Daten Spielplatzgeräte - Version 5.08</v>
      </c>
      <c r="G40" s="13"/>
      <c r="H40" s="13"/>
    </row>
    <row r="41" spans="1:14" ht="18.75" customHeight="1">
      <c r="G41" s="13"/>
      <c r="H41" s="13"/>
    </row>
    <row r="42" spans="1:14" ht="18.75" customHeight="1">
      <c r="G42" s="13"/>
      <c r="H42" s="13"/>
    </row>
    <row r="43" spans="1:14" ht="22.5" customHeight="1">
      <c r="G43" s="13"/>
      <c r="H43" s="13"/>
    </row>
    <row r="44" spans="1:14" ht="15.75" customHeight="1">
      <c r="A44" s="783" t="s">
        <v>540</v>
      </c>
      <c r="B44" s="783"/>
      <c r="C44" s="656" t="str">
        <f>IF((+$D$37)&gt;=20,$C$46,($C$47))</f>
        <v>In Ordnung</v>
      </c>
      <c r="D44" s="656"/>
      <c r="E44" s="656"/>
      <c r="F44"/>
    </row>
    <row r="45" spans="1:14" ht="15.75" customHeight="1">
      <c r="A45" s="28" t="s">
        <v>244</v>
      </c>
      <c r="B45" s="6"/>
      <c r="C45" s="69"/>
      <c r="D45" s="69"/>
      <c r="E45" s="69"/>
      <c r="F45"/>
    </row>
    <row r="46" spans="1:14" s="143" customFormat="1" ht="15.75" customHeight="1">
      <c r="A46" s="774" t="s">
        <v>524</v>
      </c>
      <c r="B46" s="774"/>
      <c r="C46" s="775" t="s">
        <v>496</v>
      </c>
      <c r="D46" s="775"/>
      <c r="E46" s="775"/>
      <c r="F46" s="390"/>
    </row>
    <row r="47" spans="1:14" s="143" customFormat="1" ht="15.75" customHeight="1">
      <c r="A47" s="774" t="s">
        <v>519</v>
      </c>
      <c r="B47" s="774"/>
      <c r="C47" s="775" t="s">
        <v>96</v>
      </c>
      <c r="D47" s="775"/>
      <c r="E47" s="775"/>
      <c r="F47" s="390"/>
    </row>
    <row r="48" spans="1:14" s="390" customFormat="1" ht="15.75" customHeight="1">
      <c r="A48" s="143"/>
      <c r="B48" s="143"/>
      <c r="C48" s="143"/>
      <c r="D48" s="143"/>
      <c r="E48" s="143"/>
      <c r="F48" s="143"/>
      <c r="H48" s="143"/>
      <c r="K48" s="143"/>
      <c r="L48" s="143"/>
      <c r="M48" s="143"/>
      <c r="N48" s="143"/>
    </row>
    <row r="49" spans="1:14" s="390" customFormat="1" ht="15.75" customHeight="1">
      <c r="A49" s="783" t="s">
        <v>541</v>
      </c>
      <c r="B49" s="783"/>
      <c r="C49" s="656" t="str">
        <f>IF((+$D$35)&gt;100,$C$51,($C$52))</f>
        <v>In Ordnung</v>
      </c>
      <c r="D49" s="656"/>
      <c r="E49" s="656"/>
      <c r="F49" s="143"/>
      <c r="H49" s="143"/>
      <c r="I49" s="49"/>
      <c r="J49" s="49"/>
      <c r="K49" s="143"/>
      <c r="L49" s="143"/>
      <c r="M49" s="143"/>
      <c r="N49" s="143"/>
    </row>
    <row r="50" spans="1:14" s="390" customFormat="1" ht="15.75" customHeight="1">
      <c r="A50" s="28" t="s">
        <v>250</v>
      </c>
      <c r="B50" s="143"/>
      <c r="C50" s="143"/>
      <c r="D50" s="143"/>
      <c r="E50" s="143"/>
      <c r="F50" s="143"/>
      <c r="H50" s="143"/>
      <c r="I50" s="49"/>
      <c r="J50" s="49"/>
      <c r="K50" s="143"/>
      <c r="L50" s="143"/>
      <c r="M50" s="143"/>
      <c r="N50" s="143"/>
    </row>
    <row r="51" spans="1:14" s="390" customFormat="1" ht="15.75" customHeight="1">
      <c r="A51" s="774" t="s">
        <v>525</v>
      </c>
      <c r="B51" s="774"/>
      <c r="C51" s="775" t="s">
        <v>495</v>
      </c>
      <c r="D51" s="775"/>
      <c r="E51" s="775"/>
      <c r="F51" s="143"/>
      <c r="H51" s="143"/>
      <c r="I51" s="143"/>
      <c r="J51" s="143"/>
      <c r="K51" s="143"/>
      <c r="L51" s="143"/>
      <c r="M51" s="143"/>
      <c r="N51" s="143"/>
    </row>
    <row r="52" spans="1:14" s="390" customFormat="1" ht="15.75" customHeight="1">
      <c r="A52" s="774" t="s">
        <v>526</v>
      </c>
      <c r="B52" s="774"/>
      <c r="C52" s="775" t="s">
        <v>96</v>
      </c>
      <c r="D52" s="775"/>
      <c r="E52" s="775"/>
      <c r="F52" s="143"/>
      <c r="H52" s="143"/>
      <c r="I52" s="143"/>
      <c r="J52" s="143"/>
      <c r="K52" s="143"/>
      <c r="L52" s="143"/>
      <c r="M52" s="143"/>
      <c r="N52" s="143"/>
    </row>
    <row r="53" spans="1:14" s="143" customFormat="1" ht="15.75" customHeight="1">
      <c r="B53" s="391"/>
      <c r="C53" s="391"/>
    </row>
    <row r="54" spans="1:14" s="143" customFormat="1" ht="15.75" customHeight="1">
      <c r="A54" s="783" t="s">
        <v>542</v>
      </c>
      <c r="B54" s="783"/>
      <c r="C54" s="656" t="str">
        <f>IF((+$D$34)&gt;150,$C$56,($C$57))</f>
        <v>In Ordnung</v>
      </c>
      <c r="D54" s="656"/>
      <c r="E54" s="656"/>
    </row>
    <row r="55" spans="1:14" s="143" customFormat="1" ht="15.75" customHeight="1">
      <c r="A55" s="28" t="s">
        <v>252</v>
      </c>
    </row>
    <row r="56" spans="1:14" s="143" customFormat="1" ht="15.75" customHeight="1">
      <c r="A56" s="774" t="s">
        <v>527</v>
      </c>
      <c r="B56" s="774"/>
      <c r="C56" s="775" t="s">
        <v>495</v>
      </c>
      <c r="D56" s="775"/>
      <c r="E56" s="775"/>
    </row>
    <row r="57" spans="1:14" s="143" customFormat="1" ht="15.75" customHeight="1">
      <c r="A57" s="774" t="s">
        <v>528</v>
      </c>
      <c r="B57" s="774"/>
      <c r="C57" s="656" t="s">
        <v>96</v>
      </c>
      <c r="D57" s="656"/>
      <c r="E57" s="656"/>
    </row>
    <row r="58" spans="1:14">
      <c r="A58" s="6"/>
      <c r="B58" s="6"/>
      <c r="C58" s="6"/>
      <c r="D58" s="6"/>
      <c r="E58" s="6"/>
    </row>
    <row r="59" spans="1:14" ht="18.75" customHeight="1"/>
    <row r="60" spans="1:14" ht="19.5" customHeight="1"/>
  </sheetData>
  <sheetProtection password="F263" sheet="1" objects="1" scenarios="1" selectLockedCells="1"/>
  <mergeCells count="27">
    <mergeCell ref="I37:N37"/>
    <mergeCell ref="A44:B44"/>
    <mergeCell ref="A49:B49"/>
    <mergeCell ref="A54:B54"/>
    <mergeCell ref="A56:B56"/>
    <mergeCell ref="A57:B57"/>
    <mergeCell ref="A51:B51"/>
    <mergeCell ref="A52:B52"/>
    <mergeCell ref="C57:E57"/>
    <mergeCell ref="C52:E52"/>
    <mergeCell ref="C54:E54"/>
    <mergeCell ref="C56:E56"/>
    <mergeCell ref="C51:E51"/>
    <mergeCell ref="A1:F2"/>
    <mergeCell ref="B3:C3"/>
    <mergeCell ref="D3:F3"/>
    <mergeCell ref="B4:C4"/>
    <mergeCell ref="D4:F4"/>
    <mergeCell ref="D28:F28"/>
    <mergeCell ref="A36:B36"/>
    <mergeCell ref="B38:C38"/>
    <mergeCell ref="A46:B46"/>
    <mergeCell ref="C49:E49"/>
    <mergeCell ref="A47:B47"/>
    <mergeCell ref="C44:E44"/>
    <mergeCell ref="C46:E46"/>
    <mergeCell ref="C47:E47"/>
  </mergeCells>
  <phoneticPr fontId="0" type="noConversion"/>
  <conditionalFormatting sqref="C30 D30:D36 D31:E35">
    <cfRule type="cellIs" dxfId="73" priority="17" stopIfTrue="1" operator="equal">
      <formula>"Trop incliné"</formula>
    </cfRule>
    <cfRule type="cellIs" dxfId="72" priority="18" stopIfTrue="1" operator="equal">
      <formula>"En ordre"</formula>
    </cfRule>
  </conditionalFormatting>
  <conditionalFormatting sqref="F34:F37">
    <cfRule type="cellIs" dxfId="71" priority="29" stopIfTrue="1" operator="equal">
      <formula>"Zu HOCH!"</formula>
    </cfRule>
    <cfRule type="cellIs" dxfId="70" priority="30" stopIfTrue="1" operator="equal">
      <formula>"In Ordnung"</formula>
    </cfRule>
    <cfRule type="cellIs" dxfId="69" priority="31" stopIfTrue="1" operator="equal">
      <formula>"Zu steil!"</formula>
    </cfRule>
    <cfRule type="cellIs" dxfId="68" priority="32" stopIfTrue="1" operator="equal">
      <formula>"In Ordnung"</formula>
    </cfRule>
  </conditionalFormatting>
  <conditionalFormatting sqref="D37">
    <cfRule type="cellIs" dxfId="67" priority="7" stopIfTrue="1" operator="equal">
      <formula>"Zu steil!"</formula>
    </cfRule>
    <cfRule type="cellIs" dxfId="66" priority="8" stopIfTrue="1" operator="equal">
      <formula>"In Ordnung"</formula>
    </cfRule>
  </conditionalFormatting>
  <conditionalFormatting sqref="D37">
    <cfRule type="cellIs" dxfId="65" priority="5" stopIfTrue="1" operator="equal">
      <formula>"Trop incliné"</formula>
    </cfRule>
    <cfRule type="cellIs" dxfId="64" priority="6" stopIfTrue="1" operator="equal">
      <formula>"En ordre"</formula>
    </cfRule>
  </conditionalFormatting>
  <conditionalFormatting sqref="D37">
    <cfRule type="cellIs" dxfId="63" priority="3" stopIfTrue="1" operator="equal">
      <formula>"Zu steil!"</formula>
    </cfRule>
    <cfRule type="cellIs" dxfId="62" priority="4" stopIfTrue="1" operator="equal">
      <formula>"In Ordnung"</formula>
    </cfRule>
  </conditionalFormatting>
  <conditionalFormatting sqref="D37">
    <cfRule type="cellIs" dxfId="61" priority="1" stopIfTrue="1" operator="equal">
      <formula>"Trop incliné"</formula>
    </cfRule>
    <cfRule type="cellIs" dxfId="60" priority="2" stopIfTrue="1" operator="equal">
      <formula>"En ordre"</formula>
    </cfRule>
  </conditionalFormatting>
  <pageMargins left="0.55118110236220474" right="0.11811023622047245" top="0.23622047244094491" bottom="0.19685039370078741" header="0.23622047244094491"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9" tint="0.39997558519241921"/>
  </sheetPr>
  <dimension ref="B1:O62"/>
  <sheetViews>
    <sheetView showGridLines="0" zoomScaleNormal="100" workbookViewId="0">
      <selection activeCell="E4" sqref="E4:G4"/>
    </sheetView>
  </sheetViews>
  <sheetFormatPr baseColWidth="10" defaultRowHeight="12.75"/>
  <cols>
    <col min="1" max="1" width="1.85546875" style="3" customWidth="1"/>
    <col min="2" max="2" width="4.5703125" style="3" customWidth="1"/>
    <col min="3" max="3" width="46.42578125" style="3" customWidth="1"/>
    <col min="4" max="5" width="8.140625" style="3" customWidth="1"/>
    <col min="6" max="6" width="9.42578125" style="3" customWidth="1"/>
    <col min="7" max="7" width="14.42578125" style="3" customWidth="1"/>
    <col min="8" max="8" width="2.7109375" style="3" customWidth="1"/>
    <col min="9" max="9" width="5.85546875" style="3" customWidth="1"/>
    <col min="10" max="10" width="93.28515625" style="3" customWidth="1"/>
    <col min="11" max="16384" width="11.42578125" style="3"/>
  </cols>
  <sheetData>
    <row r="1" spans="2:15" ht="45" customHeight="1">
      <c r="B1" s="575" t="s">
        <v>758</v>
      </c>
      <c r="C1" s="575"/>
      <c r="D1" s="575"/>
      <c r="E1" s="575"/>
      <c r="F1" s="575"/>
      <c r="G1" s="575"/>
      <c r="H1" s="5"/>
    </row>
    <row r="2" spans="2:15" ht="24.75" customHeight="1">
      <c r="B2" s="577"/>
      <c r="C2" s="577"/>
      <c r="D2" s="577"/>
      <c r="E2" s="577"/>
      <c r="F2" s="577"/>
      <c r="G2" s="577"/>
      <c r="H2" s="5"/>
    </row>
    <row r="3" spans="2:15" ht="23.25" customHeight="1">
      <c r="B3" s="107" t="s">
        <v>211</v>
      </c>
      <c r="C3" s="584"/>
      <c r="D3" s="679"/>
      <c r="E3" s="596">
        <f ca="1">TODAY()</f>
        <v>43763</v>
      </c>
      <c r="F3" s="776"/>
      <c r="G3" s="597"/>
    </row>
    <row r="4" spans="2:15" ht="18.75" customHeight="1">
      <c r="B4" s="108" t="s">
        <v>25</v>
      </c>
      <c r="C4" s="583"/>
      <c r="D4" s="777"/>
      <c r="E4" s="778"/>
      <c r="F4" s="779"/>
      <c r="G4" s="780"/>
      <c r="I4"/>
      <c r="J4"/>
      <c r="K4"/>
      <c r="L4"/>
      <c r="M4"/>
      <c r="N4"/>
      <c r="O4"/>
    </row>
    <row r="5" spans="2:15" ht="57" customHeight="1">
      <c r="B5" s="34"/>
      <c r="C5" s="35"/>
      <c r="D5" s="35"/>
      <c r="E5" s="35"/>
      <c r="F5" s="35"/>
      <c r="G5" s="36"/>
      <c r="I5"/>
      <c r="J5"/>
      <c r="K5"/>
      <c r="L5"/>
      <c r="M5"/>
      <c r="N5"/>
      <c r="O5"/>
    </row>
    <row r="6" spans="2:15">
      <c r="B6" s="17"/>
      <c r="C6" s="6"/>
      <c r="D6" s="6"/>
      <c r="E6" s="6"/>
      <c r="F6" s="6"/>
      <c r="G6" s="18"/>
      <c r="I6"/>
      <c r="J6"/>
      <c r="K6"/>
      <c r="L6"/>
      <c r="M6"/>
      <c r="N6"/>
      <c r="O6"/>
    </row>
    <row r="7" spans="2:15">
      <c r="B7" s="17"/>
      <c r="C7" s="6"/>
      <c r="D7" s="6"/>
      <c r="E7" s="6"/>
      <c r="F7" s="6"/>
      <c r="G7" s="18"/>
    </row>
    <row r="8" spans="2:15">
      <c r="B8" s="17"/>
      <c r="C8" s="30" t="s">
        <v>55</v>
      </c>
      <c r="D8" s="6"/>
      <c r="E8" s="33"/>
      <c r="F8" s="33"/>
      <c r="G8" s="18"/>
    </row>
    <row r="9" spans="2:15" ht="15">
      <c r="B9" s="17"/>
      <c r="C9" s="6"/>
      <c r="D9" s="6"/>
      <c r="E9" s="28"/>
      <c r="F9" s="28"/>
      <c r="G9" s="18"/>
      <c r="J9"/>
    </row>
    <row r="10" spans="2:15">
      <c r="B10" s="17"/>
      <c r="C10" s="6"/>
      <c r="D10" s="6"/>
      <c r="E10" s="6"/>
      <c r="F10" s="6"/>
      <c r="G10" s="18"/>
    </row>
    <row r="11" spans="2:15">
      <c r="B11" s="17"/>
      <c r="C11" s="6"/>
      <c r="D11" s="6"/>
      <c r="E11" s="6"/>
      <c r="F11" s="6"/>
      <c r="G11" s="18"/>
      <c r="I11"/>
      <c r="J11"/>
    </row>
    <row r="12" spans="2:15">
      <c r="B12" s="17"/>
      <c r="C12" s="6"/>
      <c r="D12" s="6"/>
      <c r="E12" s="6"/>
      <c r="F12" s="6"/>
      <c r="G12" s="18"/>
      <c r="I12"/>
      <c r="J12"/>
    </row>
    <row r="13" spans="2:15">
      <c r="B13" s="17"/>
      <c r="C13" s="6"/>
      <c r="D13" s="6"/>
      <c r="E13" s="6"/>
      <c r="F13" s="6"/>
      <c r="G13" s="18"/>
      <c r="I13" s="1"/>
      <c r="J13"/>
    </row>
    <row r="14" spans="2:15">
      <c r="B14" s="17"/>
      <c r="C14" s="6"/>
      <c r="D14" s="6"/>
      <c r="E14" s="6"/>
      <c r="F14" s="6"/>
      <c r="G14" s="18"/>
    </row>
    <row r="15" spans="2:15">
      <c r="B15" s="17"/>
      <c r="C15" s="6"/>
      <c r="D15" s="6"/>
      <c r="E15" s="6"/>
      <c r="F15" s="6"/>
      <c r="G15" s="18"/>
    </row>
    <row r="16" spans="2:15">
      <c r="B16" s="17"/>
      <c r="C16" s="6"/>
      <c r="D16" s="6"/>
      <c r="E16" s="6"/>
      <c r="F16" s="6"/>
      <c r="G16" s="18"/>
      <c r="J16"/>
      <c r="K16"/>
    </row>
    <row r="17" spans="2:13">
      <c r="B17" s="17"/>
      <c r="C17" s="6"/>
      <c r="D17" s="6"/>
      <c r="E17" s="6"/>
      <c r="F17" s="6"/>
      <c r="G17" s="18"/>
      <c r="J17"/>
      <c r="K17"/>
    </row>
    <row r="18" spans="2:13" ht="13.5" customHeight="1">
      <c r="B18" s="17"/>
      <c r="C18" s="6"/>
      <c r="D18" s="6"/>
      <c r="E18" s="6"/>
      <c r="F18" s="6"/>
      <c r="G18" s="18"/>
      <c r="J18" s="193"/>
      <c r="K18"/>
    </row>
    <row r="19" spans="2:13">
      <c r="B19" s="17"/>
      <c r="C19" s="6"/>
      <c r="D19" s="6"/>
      <c r="E19" s="33"/>
      <c r="F19" s="33"/>
      <c r="G19" s="18"/>
      <c r="J19"/>
      <c r="K19"/>
    </row>
    <row r="20" spans="2:13" ht="15">
      <c r="B20" s="17"/>
      <c r="C20" s="6"/>
      <c r="D20" s="6"/>
      <c r="E20" s="28"/>
      <c r="F20" s="28"/>
      <c r="G20" s="18"/>
      <c r="J20"/>
      <c r="K20"/>
    </row>
    <row r="21" spans="2:13">
      <c r="B21" s="17"/>
      <c r="C21" s="6"/>
      <c r="D21" s="6"/>
      <c r="E21" s="6"/>
      <c r="F21" s="6"/>
      <c r="G21" s="18"/>
      <c r="J21"/>
      <c r="K21"/>
    </row>
    <row r="22" spans="2:13">
      <c r="B22" s="17"/>
      <c r="C22" s="6"/>
      <c r="D22" s="6"/>
      <c r="E22" s="33"/>
      <c r="F22" s="33"/>
      <c r="G22" s="18"/>
      <c r="J22"/>
      <c r="K22"/>
    </row>
    <row r="23" spans="2:13">
      <c r="B23" s="17"/>
      <c r="C23" s="6"/>
      <c r="D23" s="6"/>
      <c r="E23" s="6"/>
      <c r="F23" s="6"/>
      <c r="G23" s="18"/>
    </row>
    <row r="24" spans="2:13">
      <c r="B24" s="17"/>
      <c r="C24" s="6"/>
      <c r="D24" s="6"/>
      <c r="E24" s="6"/>
      <c r="F24" s="6"/>
      <c r="G24" s="18"/>
    </row>
    <row r="25" spans="2:13">
      <c r="B25" s="17"/>
      <c r="C25" s="6"/>
      <c r="D25" s="6"/>
      <c r="E25" s="6"/>
      <c r="F25" s="6"/>
      <c r="G25" s="18"/>
    </row>
    <row r="26" spans="2:13" ht="79.5" customHeight="1">
      <c r="B26" s="19"/>
      <c r="C26" s="20"/>
      <c r="D26" s="20"/>
      <c r="E26" s="20"/>
      <c r="F26" s="20"/>
      <c r="G26" s="267"/>
    </row>
    <row r="27" spans="2:13" ht="19.5" customHeight="1">
      <c r="B27" s="532"/>
      <c r="C27" s="533" t="s">
        <v>800</v>
      </c>
      <c r="D27" s="533"/>
      <c r="E27" s="533"/>
      <c r="F27" s="533"/>
      <c r="G27" s="534"/>
    </row>
    <row r="28" spans="2:13" ht="7.5" customHeight="1">
      <c r="B28" s="6"/>
      <c r="C28" s="6"/>
      <c r="D28" s="6"/>
      <c r="E28" s="50"/>
      <c r="F28" s="50"/>
      <c r="G28" s="50"/>
    </row>
    <row r="29" spans="2:13" ht="32.25" customHeight="1">
      <c r="B29" s="28" t="s">
        <v>214</v>
      </c>
      <c r="D29" s="46"/>
      <c r="E29" s="426" t="s">
        <v>218</v>
      </c>
      <c r="F29" s="467" t="s">
        <v>282</v>
      </c>
      <c r="G29" s="270" t="s">
        <v>360</v>
      </c>
      <c r="I29" s="28"/>
      <c r="J29" s="6"/>
      <c r="K29" s="40"/>
      <c r="L29" s="7"/>
      <c r="M29" s="7"/>
    </row>
    <row r="30" spans="2:13" ht="16.5" customHeight="1">
      <c r="B30" s="87">
        <v>1</v>
      </c>
      <c r="C30" s="188" t="s">
        <v>503</v>
      </c>
      <c r="D30" s="408" t="s">
        <v>17</v>
      </c>
      <c r="E30" s="409">
        <v>84</v>
      </c>
      <c r="F30" s="42"/>
      <c r="H30" s="42"/>
      <c r="I30" s="248"/>
      <c r="J30" s="6"/>
      <c r="K30" s="40"/>
      <c r="L30" s="7"/>
      <c r="M30" s="7"/>
    </row>
    <row r="31" spans="2:13" ht="16.5" customHeight="1">
      <c r="B31" s="87">
        <v>2</v>
      </c>
      <c r="C31" s="188" t="s">
        <v>502</v>
      </c>
      <c r="D31" s="408" t="s">
        <v>16</v>
      </c>
      <c r="E31" s="409">
        <v>48</v>
      </c>
      <c r="F31" s="42"/>
      <c r="H31" s="42"/>
      <c r="I31" s="86"/>
      <c r="J31" s="264"/>
      <c r="K31" s="45"/>
      <c r="L31" s="45"/>
      <c r="M31" s="45"/>
    </row>
    <row r="32" spans="2:13" ht="16.5" customHeight="1">
      <c r="B32" s="87">
        <v>3</v>
      </c>
      <c r="C32" s="188" t="s">
        <v>504</v>
      </c>
      <c r="D32" s="408" t="s">
        <v>15</v>
      </c>
      <c r="E32" s="409">
        <v>100</v>
      </c>
      <c r="F32" s="465" t="s">
        <v>170</v>
      </c>
      <c r="G32" s="268" t="str">
        <f>+D48</f>
        <v>In Ordnung</v>
      </c>
      <c r="H32" s="42"/>
      <c r="I32" s="86"/>
      <c r="J32" s="585"/>
    </row>
    <row r="33" spans="2:15" ht="16.5" customHeight="1">
      <c r="B33" s="87">
        <v>4</v>
      </c>
      <c r="C33" s="188" t="s">
        <v>517</v>
      </c>
      <c r="D33" s="408" t="s">
        <v>14</v>
      </c>
      <c r="E33" s="409">
        <v>115</v>
      </c>
      <c r="F33" s="42"/>
      <c r="H33" s="42"/>
      <c r="I33" s="86"/>
      <c r="J33" s="585"/>
    </row>
    <row r="34" spans="2:15" ht="16.5" customHeight="1">
      <c r="B34" s="87">
        <v>5</v>
      </c>
      <c r="C34" s="188" t="s">
        <v>755</v>
      </c>
      <c r="D34" s="408" t="s">
        <v>13</v>
      </c>
      <c r="E34" s="409">
        <v>135</v>
      </c>
      <c r="F34" s="44"/>
      <c r="G34" s="266"/>
      <c r="H34" s="42"/>
      <c r="J34" s="585"/>
      <c r="K34" s="45"/>
      <c r="L34" s="45"/>
      <c r="M34" s="45"/>
    </row>
    <row r="35" spans="2:15" ht="16.5" customHeight="1">
      <c r="B35" s="87">
        <v>6</v>
      </c>
      <c r="C35" s="188" t="s">
        <v>518</v>
      </c>
      <c r="D35" s="410" t="s">
        <v>12</v>
      </c>
      <c r="E35" s="409">
        <v>280</v>
      </c>
      <c r="F35" s="430">
        <f>(+$E$30+2*100)</f>
        <v>284</v>
      </c>
      <c r="G35" s="268" t="str">
        <f>+D53</f>
        <v>Verlängern!</v>
      </c>
      <c r="H35" s="42"/>
      <c r="I35" s="86"/>
      <c r="J35" s="188"/>
    </row>
    <row r="36" spans="2:15" ht="16.5" customHeight="1">
      <c r="B36" s="87">
        <v>7</v>
      </c>
      <c r="C36" s="188" t="s">
        <v>501</v>
      </c>
      <c r="D36" s="410" t="s">
        <v>11</v>
      </c>
      <c r="E36" s="409">
        <v>247</v>
      </c>
      <c r="F36" s="430">
        <f>+$E$31+2*100</f>
        <v>248</v>
      </c>
      <c r="G36" s="268" t="str">
        <f>+D58</f>
        <v>Verlängern!</v>
      </c>
      <c r="H36" s="142"/>
      <c r="I36" s="86"/>
      <c r="J36" s="585"/>
    </row>
    <row r="37" spans="2:15" ht="18.75" customHeight="1">
      <c r="B37" s="773" t="s">
        <v>217</v>
      </c>
      <c r="C37" s="773"/>
      <c r="D37" s="43"/>
      <c r="E37" s="52" t="s">
        <v>597</v>
      </c>
      <c r="F37" s="52"/>
      <c r="G37" s="266"/>
      <c r="H37" s="42"/>
      <c r="J37" s="585"/>
    </row>
    <row r="38" spans="2:15" ht="18.75" customHeight="1">
      <c r="B38" s="87">
        <v>8</v>
      </c>
      <c r="C38" s="45" t="s">
        <v>756</v>
      </c>
      <c r="D38" s="468" t="s">
        <v>173</v>
      </c>
      <c r="E38" s="469">
        <f>ASIN((+$E$34-$E$33)/(($E$30/2)))*180/PI()</f>
        <v>28.436890148855365</v>
      </c>
      <c r="F38" s="465" t="s">
        <v>176</v>
      </c>
      <c r="G38" s="328" t="str">
        <f>+D43</f>
        <v>In Ordnung</v>
      </c>
      <c r="H38" s="42"/>
      <c r="I38" s="86"/>
      <c r="J38" s="45"/>
      <c r="K38" s="45"/>
      <c r="L38" s="45"/>
      <c r="M38" s="45"/>
    </row>
    <row r="39" spans="2:15" ht="27" customHeight="1">
      <c r="B39" s="71" t="s">
        <v>82</v>
      </c>
      <c r="C39" s="72"/>
      <c r="D39" s="72"/>
      <c r="E39" s="72"/>
      <c r="F39" s="72"/>
      <c r="G39" s="72" t="str">
        <f>+Inhaltsv.!$C$47</f>
        <v>Technische Daten Spielplatzgeräte - Version 5.08</v>
      </c>
      <c r="H39" s="13"/>
      <c r="K39" s="45"/>
      <c r="L39" s="45"/>
      <c r="M39" s="45"/>
    </row>
    <row r="40" spans="2:15" ht="24" customHeight="1"/>
    <row r="41" spans="2:15" ht="27.75" customHeight="1"/>
    <row r="42" spans="2:15" customFormat="1" ht="19.5" customHeight="1">
      <c r="B42" s="3"/>
      <c r="C42" s="3"/>
      <c r="D42" s="3"/>
      <c r="E42" s="3"/>
      <c r="F42" s="3"/>
      <c r="G42" s="3"/>
      <c r="I42" s="3"/>
      <c r="L42" s="3"/>
      <c r="M42" s="3"/>
      <c r="N42" s="3"/>
      <c r="O42" s="3"/>
    </row>
    <row r="43" spans="2:15" customFormat="1" ht="19.5" customHeight="1">
      <c r="B43" s="783" t="s">
        <v>543</v>
      </c>
      <c r="C43" s="783"/>
      <c r="D43" s="656" t="str">
        <f>IF((+$E$38)&gt;30,$D$45,($D$46))</f>
        <v>In Ordnung</v>
      </c>
      <c r="E43" s="656"/>
      <c r="F43" s="265"/>
      <c r="I43" s="3"/>
      <c r="J43" s="49"/>
      <c r="K43" s="49"/>
      <c r="L43" s="3"/>
      <c r="M43" s="3"/>
      <c r="N43" s="3"/>
      <c r="O43" s="3"/>
    </row>
    <row r="44" spans="2:15" customFormat="1" ht="19.5" customHeight="1">
      <c r="B44" s="70" t="s">
        <v>248</v>
      </c>
      <c r="C44" s="6"/>
      <c r="D44" s="69"/>
      <c r="E44" s="69"/>
      <c r="F44" s="175"/>
      <c r="I44" s="3"/>
      <c r="J44" s="49"/>
      <c r="K44" s="49"/>
      <c r="L44" s="3"/>
      <c r="M44" s="3"/>
      <c r="N44" s="3"/>
      <c r="O44" s="3"/>
    </row>
    <row r="45" spans="2:15" customFormat="1" ht="15.75" customHeight="1">
      <c r="B45" s="774" t="s">
        <v>316</v>
      </c>
      <c r="C45" s="774"/>
      <c r="D45" s="775" t="s">
        <v>496</v>
      </c>
      <c r="E45" s="775"/>
      <c r="F45" s="265"/>
      <c r="I45" s="3"/>
      <c r="J45" s="3"/>
      <c r="K45" s="3"/>
      <c r="L45" s="3"/>
      <c r="M45" s="3"/>
      <c r="N45" s="3"/>
      <c r="O45" s="3"/>
    </row>
    <row r="46" spans="2:15" customFormat="1" ht="15.75" customHeight="1">
      <c r="B46" s="774" t="s">
        <v>519</v>
      </c>
      <c r="C46" s="774"/>
      <c r="D46" s="775" t="s">
        <v>96</v>
      </c>
      <c r="E46" s="775"/>
      <c r="F46" s="265"/>
      <c r="G46" s="40"/>
      <c r="I46" s="3"/>
      <c r="J46" s="3"/>
      <c r="K46" s="3"/>
      <c r="L46" s="3"/>
      <c r="M46" s="3"/>
      <c r="N46" s="3"/>
      <c r="O46" s="3"/>
    </row>
    <row r="47" spans="2:15" ht="15.75">
      <c r="B47" s="6"/>
      <c r="C47" s="6"/>
      <c r="D47" s="69"/>
      <c r="E47" s="69"/>
      <c r="F47" s="175"/>
      <c r="G47" s="6"/>
    </row>
    <row r="48" spans="2:15" ht="18.75" customHeight="1">
      <c r="B48" s="783" t="s">
        <v>544</v>
      </c>
      <c r="C48" s="783"/>
      <c r="D48" s="656" t="str">
        <f>IF((+$E$32)&gt;100,$D$50,($D$51))</f>
        <v>In Ordnung</v>
      </c>
      <c r="E48" s="656"/>
      <c r="F48" s="265"/>
    </row>
    <row r="49" spans="2:6" ht="19.5" customHeight="1">
      <c r="B49" s="70" t="s">
        <v>245</v>
      </c>
      <c r="C49" s="6"/>
      <c r="D49" s="69"/>
      <c r="E49" s="69"/>
      <c r="F49" s="175"/>
    </row>
    <row r="50" spans="2:6" ht="15.75" customHeight="1">
      <c r="B50" s="774" t="s">
        <v>522</v>
      </c>
      <c r="C50" s="774"/>
      <c r="D50" s="775" t="s">
        <v>495</v>
      </c>
      <c r="E50" s="775"/>
      <c r="F50" s="265"/>
    </row>
    <row r="51" spans="2:6" ht="15.75" customHeight="1">
      <c r="B51" s="774" t="s">
        <v>523</v>
      </c>
      <c r="C51" s="774"/>
      <c r="D51" s="775" t="s">
        <v>96</v>
      </c>
      <c r="E51" s="775"/>
      <c r="F51" s="265"/>
    </row>
    <row r="52" spans="2:6" ht="15.75">
      <c r="B52" s="6"/>
      <c r="C52" s="139"/>
      <c r="D52" s="141"/>
      <c r="E52" s="69"/>
      <c r="F52" s="175"/>
    </row>
    <row r="53" spans="2:6" ht="15.75">
      <c r="B53" s="783" t="s">
        <v>535</v>
      </c>
      <c r="C53" s="783"/>
      <c r="D53" s="656" t="str">
        <f>IF((+$E$35)&gt;=$F$35,$D$56,($D$55))</f>
        <v>Verlängern!</v>
      </c>
      <c r="E53" s="656"/>
    </row>
    <row r="54" spans="2:6" ht="15.75">
      <c r="B54" s="70" t="s">
        <v>239</v>
      </c>
      <c r="C54" s="6"/>
      <c r="D54" s="69"/>
      <c r="E54" s="69"/>
    </row>
    <row r="55" spans="2:6" ht="15.75" customHeight="1">
      <c r="B55" s="774" t="s">
        <v>507</v>
      </c>
      <c r="C55" s="774"/>
      <c r="D55" s="775" t="s">
        <v>513</v>
      </c>
      <c r="E55" s="775"/>
    </row>
    <row r="56" spans="2:6" ht="15.75" customHeight="1">
      <c r="B56" s="774" t="s">
        <v>509</v>
      </c>
      <c r="C56" s="774"/>
      <c r="D56" s="775" t="s">
        <v>96</v>
      </c>
      <c r="E56" s="775"/>
    </row>
    <row r="58" spans="2:6" ht="15.75">
      <c r="B58" s="783" t="s">
        <v>545</v>
      </c>
      <c r="C58" s="783"/>
      <c r="D58" s="656" t="str">
        <f>IF((+$E$36)&gt;=$F$36,$D$61,($D$60))</f>
        <v>Verlängern!</v>
      </c>
      <c r="E58" s="656"/>
    </row>
    <row r="59" spans="2:6" ht="15.75">
      <c r="B59" s="70" t="s">
        <v>249</v>
      </c>
      <c r="C59" s="6"/>
      <c r="D59" s="69"/>
      <c r="E59" s="69"/>
    </row>
    <row r="60" spans="2:6" ht="15.75" customHeight="1">
      <c r="B60" s="774" t="s">
        <v>510</v>
      </c>
      <c r="C60" s="774"/>
      <c r="D60" s="775" t="s">
        <v>513</v>
      </c>
      <c r="E60" s="775"/>
    </row>
    <row r="61" spans="2:6" ht="15.75" customHeight="1">
      <c r="B61" s="774" t="s">
        <v>511</v>
      </c>
      <c r="C61" s="774"/>
      <c r="D61" s="775" t="s">
        <v>96</v>
      </c>
      <c r="E61" s="775"/>
    </row>
    <row r="62" spans="2:6" ht="15.75" customHeight="1"/>
  </sheetData>
  <sheetProtection password="F263" sheet="1" objects="1" scenarios="1" selectLockedCells="1"/>
  <mergeCells count="32">
    <mergeCell ref="B61:C61"/>
    <mergeCell ref="D61:E61"/>
    <mergeCell ref="B56:C56"/>
    <mergeCell ref="D56:E56"/>
    <mergeCell ref="B60:C60"/>
    <mergeCell ref="D60:E60"/>
    <mergeCell ref="B58:C58"/>
    <mergeCell ref="D58:E58"/>
    <mergeCell ref="B55:C55"/>
    <mergeCell ref="D55:E55"/>
    <mergeCell ref="D43:E43"/>
    <mergeCell ref="B45:C45"/>
    <mergeCell ref="D45:E45"/>
    <mergeCell ref="D48:E48"/>
    <mergeCell ref="B50:C50"/>
    <mergeCell ref="D50:E50"/>
    <mergeCell ref="B43:C43"/>
    <mergeCell ref="B48:C48"/>
    <mergeCell ref="B53:C53"/>
    <mergeCell ref="D53:E53"/>
    <mergeCell ref="B1:G2"/>
    <mergeCell ref="C3:D3"/>
    <mergeCell ref="E3:G3"/>
    <mergeCell ref="C4:D4"/>
    <mergeCell ref="E4:G4"/>
    <mergeCell ref="J36:J37"/>
    <mergeCell ref="B37:C37"/>
    <mergeCell ref="B51:C51"/>
    <mergeCell ref="D51:E51"/>
    <mergeCell ref="J32:J34"/>
    <mergeCell ref="B46:C46"/>
    <mergeCell ref="D46:E46"/>
  </mergeCells>
  <phoneticPr fontId="0" type="noConversion"/>
  <conditionalFormatting sqref="B39:G39 G38 D37 B35:C38 D29 E29:E34 B30:B34 F30:F34 G35:G36 E35:F38 J35 C29:C34">
    <cfRule type="cellIs" dxfId="59" priority="30" stopIfTrue="1" operator="equal">
      <formula>"Zu steil!"</formula>
    </cfRule>
    <cfRule type="cellIs" dxfId="58" priority="31" stopIfTrue="1" operator="equal">
      <formula>"In Ordnung"</formula>
    </cfRule>
  </conditionalFormatting>
  <conditionalFormatting sqref="G32">
    <cfRule type="cellIs" dxfId="57" priority="28" stopIfTrue="1" operator="equal">
      <formula>"Zu hoch!"</formula>
    </cfRule>
    <cfRule type="cellIs" dxfId="56" priority="29" stopIfTrue="1" operator="equal">
      <formula>"In Ordnung"</formula>
    </cfRule>
  </conditionalFormatting>
  <conditionalFormatting sqref="C30:C31">
    <cfRule type="cellIs" dxfId="55" priority="12" stopIfTrue="1" operator="equal">
      <formula>"Trop incliné"</formula>
    </cfRule>
    <cfRule type="cellIs" dxfId="54" priority="13" stopIfTrue="1" operator="equal">
      <formula>"En ordre"</formula>
    </cfRule>
  </conditionalFormatting>
  <conditionalFormatting sqref="C32">
    <cfRule type="cellIs" dxfId="53" priority="10" stopIfTrue="1" operator="equal">
      <formula>"Trop incliné"</formula>
    </cfRule>
    <cfRule type="cellIs" dxfId="52" priority="11" stopIfTrue="1" operator="equal">
      <formula>"En ordre"</formula>
    </cfRule>
  </conditionalFormatting>
  <conditionalFormatting sqref="C38">
    <cfRule type="cellIs" dxfId="51" priority="8" stopIfTrue="1" operator="equal">
      <formula>"Trop incliné"</formula>
    </cfRule>
    <cfRule type="cellIs" dxfId="50" priority="9" stopIfTrue="1" operator="equal">
      <formula>"En ordre"</formula>
    </cfRule>
  </conditionalFormatting>
  <conditionalFormatting sqref="E37">
    <cfRule type="cellIs" dxfId="49" priority="6" stopIfTrue="1" operator="equal">
      <formula>"Trop incliné"</formula>
    </cfRule>
    <cfRule type="cellIs" dxfId="48" priority="7" stopIfTrue="1" operator="equal">
      <formula>"En ordre"</formula>
    </cfRule>
  </conditionalFormatting>
  <conditionalFormatting sqref="D37 D29 E29:E34 F30:F34 E35:F38">
    <cfRule type="cellIs" dxfId="47" priority="4" stopIfTrue="1" operator="equal">
      <formula>"Trop incliné"</formula>
    </cfRule>
    <cfRule type="cellIs" dxfId="46" priority="5" stopIfTrue="1" operator="equal">
      <formula>"En ordre"</formula>
    </cfRule>
  </conditionalFormatting>
  <conditionalFormatting sqref="E30:E36">
    <cfRule type="cellIs" dxfId="45" priority="2" stopIfTrue="1" operator="equal">
      <formula>"Trop incliné"</formula>
    </cfRule>
    <cfRule type="cellIs" dxfId="44" priority="3" stopIfTrue="1" operator="equal">
      <formula>"En ordre"</formula>
    </cfRule>
  </conditionalFormatting>
  <conditionalFormatting sqref="G32:G38">
    <cfRule type="cellIs" dxfId="43" priority="1" stopIfTrue="1" operator="equal">
      <formula>"Verlängern!"</formula>
    </cfRule>
  </conditionalFormatting>
  <pageMargins left="0.55118110236220474" right="0.11811023622047245" top="0.23622047244094491" bottom="0.19685039370078741" header="0.23622047244094491"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9" tint="0.39997558519241921"/>
  </sheetPr>
  <dimension ref="A1:N62"/>
  <sheetViews>
    <sheetView showGridLines="0" zoomScaleNormal="100" workbookViewId="0">
      <selection activeCell="B3" sqref="B3:C3"/>
    </sheetView>
  </sheetViews>
  <sheetFormatPr baseColWidth="10" defaultRowHeight="12.75"/>
  <cols>
    <col min="1" max="1" width="4.5703125" style="3" customWidth="1"/>
    <col min="2" max="2" width="46.42578125" style="3" customWidth="1"/>
    <col min="3" max="4" width="8.140625" style="3" customWidth="1"/>
    <col min="5" max="5" width="9.42578125" style="3" customWidth="1"/>
    <col min="6" max="6" width="14.42578125" style="3" customWidth="1"/>
    <col min="7" max="7" width="2.7109375" style="3" customWidth="1"/>
    <col min="8" max="8" width="5.85546875" style="3" customWidth="1"/>
    <col min="9" max="9" width="93.28515625" style="3" customWidth="1"/>
    <col min="10" max="16384" width="11.42578125" style="3"/>
  </cols>
  <sheetData>
    <row r="1" spans="1:14" ht="45" customHeight="1">
      <c r="A1" s="575" t="s">
        <v>759</v>
      </c>
      <c r="B1" s="575"/>
      <c r="C1" s="575"/>
      <c r="D1" s="575"/>
      <c r="E1" s="575"/>
      <c r="F1" s="575"/>
      <c r="G1" s="5"/>
    </row>
    <row r="2" spans="1:14" ht="24.75" customHeight="1">
      <c r="A2" s="577"/>
      <c r="B2" s="577"/>
      <c r="C2" s="577"/>
      <c r="D2" s="577"/>
      <c r="E2" s="577"/>
      <c r="F2" s="577"/>
      <c r="G2" s="5"/>
    </row>
    <row r="3" spans="1:14" ht="23.25" customHeight="1">
      <c r="A3" s="107" t="s">
        <v>211</v>
      </c>
      <c r="B3" s="584"/>
      <c r="C3" s="679"/>
      <c r="D3" s="596">
        <f ca="1">TODAY()</f>
        <v>43763</v>
      </c>
      <c r="E3" s="776"/>
      <c r="F3" s="597"/>
    </row>
    <row r="4" spans="1:14" ht="18.75" customHeight="1">
      <c r="A4" s="108" t="s">
        <v>25</v>
      </c>
      <c r="B4" s="583"/>
      <c r="C4" s="777"/>
      <c r="D4" s="778"/>
      <c r="E4" s="779"/>
      <c r="F4" s="780"/>
      <c r="H4"/>
      <c r="I4"/>
      <c r="J4"/>
      <c r="K4"/>
      <c r="L4"/>
      <c r="M4"/>
      <c r="N4"/>
    </row>
    <row r="5" spans="1:14" ht="57" customHeight="1">
      <c r="A5" s="34"/>
      <c r="B5" s="35"/>
      <c r="C5" s="35"/>
      <c r="D5" s="35"/>
      <c r="E5" s="35"/>
      <c r="F5" s="36"/>
      <c r="H5"/>
      <c r="I5"/>
      <c r="J5"/>
      <c r="K5"/>
      <c r="L5"/>
      <c r="M5"/>
      <c r="N5"/>
    </row>
    <row r="6" spans="1:14">
      <c r="A6" s="17"/>
      <c r="B6" s="6"/>
      <c r="C6" s="6"/>
      <c r="D6" s="6"/>
      <c r="E6" s="6"/>
      <c r="F6" s="18"/>
      <c r="H6"/>
      <c r="I6"/>
      <c r="J6"/>
      <c r="K6"/>
      <c r="L6"/>
      <c r="M6"/>
      <c r="N6"/>
    </row>
    <row r="7" spans="1:14">
      <c r="A7" s="17"/>
      <c r="B7" s="6"/>
      <c r="C7" s="6"/>
      <c r="D7" s="6"/>
      <c r="E7" s="6"/>
      <c r="F7" s="18"/>
    </row>
    <row r="8" spans="1:14">
      <c r="A8" s="17"/>
      <c r="B8" s="30" t="s">
        <v>55</v>
      </c>
      <c r="C8" s="6"/>
      <c r="D8" s="33"/>
      <c r="E8" s="33"/>
      <c r="F8" s="18"/>
    </row>
    <row r="9" spans="1:14" ht="15">
      <c r="A9" s="17"/>
      <c r="B9" s="6"/>
      <c r="C9" s="6"/>
      <c r="D9" s="28"/>
      <c r="E9" s="28"/>
      <c r="F9" s="18"/>
      <c r="I9"/>
    </row>
    <row r="10" spans="1:14">
      <c r="A10" s="17"/>
      <c r="B10" s="6"/>
      <c r="C10" s="6"/>
      <c r="D10" s="6"/>
      <c r="E10" s="6"/>
      <c r="F10" s="18"/>
    </row>
    <row r="11" spans="1:14">
      <c r="A11" s="17"/>
      <c r="B11" s="6"/>
      <c r="C11" s="6"/>
      <c r="D11" s="6"/>
      <c r="E11" s="6"/>
      <c r="F11" s="18"/>
      <c r="H11"/>
      <c r="I11"/>
    </row>
    <row r="12" spans="1:14">
      <c r="A12" s="17"/>
      <c r="B12" s="6"/>
      <c r="C12" s="6"/>
      <c r="D12" s="6"/>
      <c r="E12" s="6"/>
      <c r="F12" s="18"/>
      <c r="H12"/>
      <c r="I12"/>
    </row>
    <row r="13" spans="1:14">
      <c r="A13" s="17"/>
      <c r="B13" s="6"/>
      <c r="C13" s="6"/>
      <c r="D13" s="6"/>
      <c r="E13" s="6"/>
      <c r="F13" s="18"/>
      <c r="H13" s="1"/>
      <c r="I13"/>
    </row>
    <row r="14" spans="1:14">
      <c r="A14" s="17"/>
      <c r="B14" s="6"/>
      <c r="C14" s="6"/>
      <c r="D14" s="6"/>
      <c r="E14" s="6"/>
      <c r="F14" s="18"/>
    </row>
    <row r="15" spans="1:14">
      <c r="A15" s="17"/>
      <c r="B15" s="6"/>
      <c r="C15" s="6"/>
      <c r="D15" s="6"/>
      <c r="E15" s="6"/>
      <c r="F15" s="18"/>
    </row>
    <row r="16" spans="1:14">
      <c r="A16" s="17"/>
      <c r="B16" s="6"/>
      <c r="C16" s="6"/>
      <c r="D16" s="6"/>
      <c r="E16" s="6"/>
      <c r="F16" s="18"/>
      <c r="I16"/>
      <c r="J16"/>
    </row>
    <row r="17" spans="1:12">
      <c r="A17" s="17"/>
      <c r="B17" s="6"/>
      <c r="C17" s="6"/>
      <c r="D17" s="6"/>
      <c r="E17" s="6"/>
      <c r="F17" s="18"/>
      <c r="I17"/>
      <c r="J17"/>
    </row>
    <row r="18" spans="1:12" ht="13.5" customHeight="1">
      <c r="A18" s="17"/>
      <c r="B18" s="6"/>
      <c r="C18" s="6"/>
      <c r="D18" s="6"/>
      <c r="E18" s="6"/>
      <c r="F18" s="18"/>
      <c r="I18" s="193"/>
      <c r="J18"/>
    </row>
    <row r="19" spans="1:12">
      <c r="A19" s="17"/>
      <c r="B19" s="6"/>
      <c r="C19" s="6"/>
      <c r="D19" s="33"/>
      <c r="E19" s="33"/>
      <c r="F19" s="18"/>
      <c r="I19"/>
      <c r="J19"/>
    </row>
    <row r="20" spans="1:12" ht="15">
      <c r="A20" s="17"/>
      <c r="B20" s="6"/>
      <c r="C20" s="6"/>
      <c r="D20" s="28"/>
      <c r="E20" s="28"/>
      <c r="F20" s="18"/>
      <c r="I20"/>
      <c r="J20"/>
    </row>
    <row r="21" spans="1:12">
      <c r="A21" s="17"/>
      <c r="B21" s="6"/>
      <c r="C21" s="6"/>
      <c r="D21" s="6"/>
      <c r="E21" s="6"/>
      <c r="F21" s="18"/>
      <c r="I21"/>
      <c r="J21"/>
    </row>
    <row r="22" spans="1:12">
      <c r="A22" s="17"/>
      <c r="B22" s="6"/>
      <c r="C22" s="6"/>
      <c r="D22" s="33"/>
      <c r="E22" s="33"/>
      <c r="F22" s="18"/>
      <c r="I22"/>
      <c r="J22"/>
    </row>
    <row r="23" spans="1:12">
      <c r="A23" s="17"/>
      <c r="B23" s="6"/>
      <c r="C23" s="6"/>
      <c r="D23" s="6"/>
      <c r="E23" s="6"/>
      <c r="F23" s="18"/>
    </row>
    <row r="24" spans="1:12">
      <c r="A24" s="17"/>
      <c r="B24" s="6"/>
      <c r="C24" s="6"/>
      <c r="D24" s="6"/>
      <c r="E24" s="6"/>
      <c r="F24" s="18"/>
    </row>
    <row r="25" spans="1:12">
      <c r="A25" s="17"/>
      <c r="B25" s="6"/>
      <c r="C25" s="6"/>
      <c r="D25" s="6"/>
      <c r="E25" s="6"/>
      <c r="F25" s="18"/>
    </row>
    <row r="26" spans="1:12" ht="79.5" customHeight="1">
      <c r="A26" s="19"/>
      <c r="B26" s="20"/>
      <c r="C26" s="20"/>
      <c r="D26" s="20"/>
      <c r="E26" s="20"/>
      <c r="F26" s="267"/>
    </row>
    <row r="27" spans="1:12" ht="25.5" customHeight="1">
      <c r="A27" s="535"/>
      <c r="B27" s="533" t="s">
        <v>800</v>
      </c>
      <c r="C27" s="536"/>
      <c r="D27" s="536"/>
      <c r="E27" s="536"/>
      <c r="F27" s="537"/>
    </row>
    <row r="28" spans="1:12" ht="7.5" customHeight="1">
      <c r="A28" s="6"/>
      <c r="B28" s="6"/>
      <c r="C28" s="6"/>
      <c r="D28" s="50"/>
      <c r="E28" s="50"/>
      <c r="F28" s="50"/>
    </row>
    <row r="29" spans="1:12" ht="32.25" customHeight="1">
      <c r="A29" s="28" t="s">
        <v>214</v>
      </c>
      <c r="C29" s="46"/>
      <c r="D29" s="426" t="s">
        <v>218</v>
      </c>
      <c r="E29" s="467" t="s">
        <v>282</v>
      </c>
      <c r="F29" s="464" t="s">
        <v>360</v>
      </c>
      <c r="H29" s="28"/>
      <c r="I29" s="6"/>
      <c r="J29" s="40"/>
      <c r="K29" s="7"/>
      <c r="L29" s="7"/>
    </row>
    <row r="30" spans="1:12" ht="18.75">
      <c r="A30" s="87">
        <v>1</v>
      </c>
      <c r="B30" s="188" t="s">
        <v>503</v>
      </c>
      <c r="C30" s="408" t="s">
        <v>17</v>
      </c>
      <c r="D30" s="409">
        <v>150</v>
      </c>
      <c r="E30" s="42"/>
      <c r="G30" s="42"/>
      <c r="H30" s="248"/>
      <c r="I30" s="6"/>
      <c r="J30" s="40"/>
      <c r="K30" s="7"/>
      <c r="L30" s="7"/>
    </row>
    <row r="31" spans="1:12" ht="18.75" customHeight="1">
      <c r="A31" s="87">
        <v>2</v>
      </c>
      <c r="B31" s="188" t="s">
        <v>502</v>
      </c>
      <c r="C31" s="408" t="s">
        <v>16</v>
      </c>
      <c r="D31" s="409">
        <v>100</v>
      </c>
      <c r="E31" s="42"/>
      <c r="G31" s="42"/>
      <c r="H31" s="86"/>
      <c r="I31" s="264"/>
      <c r="J31" s="45"/>
      <c r="K31" s="45"/>
      <c r="L31" s="45"/>
    </row>
    <row r="32" spans="1:12" ht="16.5" customHeight="1">
      <c r="A32" s="87">
        <v>3</v>
      </c>
      <c r="B32" s="188" t="s">
        <v>504</v>
      </c>
      <c r="C32" s="408" t="s">
        <v>15</v>
      </c>
      <c r="D32" s="409">
        <v>100</v>
      </c>
      <c r="E32" s="465" t="s">
        <v>170</v>
      </c>
      <c r="F32" s="268" t="str">
        <f>+C48</f>
        <v>In Ordnung</v>
      </c>
      <c r="G32" s="42"/>
      <c r="H32" s="86"/>
      <c r="I32" s="585"/>
    </row>
    <row r="33" spans="1:14" ht="16.5" customHeight="1">
      <c r="A33" s="87">
        <v>4</v>
      </c>
      <c r="B33" s="188" t="s">
        <v>517</v>
      </c>
      <c r="C33" s="408" t="s">
        <v>14</v>
      </c>
      <c r="D33" s="409">
        <v>115</v>
      </c>
      <c r="E33" s="42"/>
      <c r="G33" s="42"/>
      <c r="H33" s="86"/>
      <c r="I33" s="585"/>
    </row>
    <row r="34" spans="1:14" ht="18.75" customHeight="1">
      <c r="A34" s="87">
        <v>5</v>
      </c>
      <c r="B34" s="188" t="s">
        <v>755</v>
      </c>
      <c r="C34" s="408" t="s">
        <v>13</v>
      </c>
      <c r="D34" s="409">
        <v>140</v>
      </c>
      <c r="E34" s="44"/>
      <c r="F34" s="266"/>
      <c r="G34" s="42"/>
      <c r="I34" s="585"/>
      <c r="J34" s="45"/>
      <c r="K34" s="45"/>
      <c r="L34" s="45"/>
    </row>
    <row r="35" spans="1:14" ht="18.75" customHeight="1">
      <c r="A35" s="87">
        <v>6</v>
      </c>
      <c r="B35" s="188" t="s">
        <v>505</v>
      </c>
      <c r="C35" s="410" t="s">
        <v>12</v>
      </c>
      <c r="D35" s="409">
        <v>360</v>
      </c>
      <c r="E35" s="430">
        <f>(+$D$30+2*100)</f>
        <v>350</v>
      </c>
      <c r="F35" s="268" t="str">
        <f>+C53</f>
        <v>In Ordnung</v>
      </c>
      <c r="G35" s="42"/>
      <c r="H35" s="86"/>
      <c r="I35" s="188"/>
    </row>
    <row r="36" spans="1:14" ht="18.75" customHeight="1">
      <c r="A36" s="87">
        <v>7</v>
      </c>
      <c r="B36" s="188" t="s">
        <v>501</v>
      </c>
      <c r="C36" s="410" t="s">
        <v>11</v>
      </c>
      <c r="D36" s="409">
        <v>300</v>
      </c>
      <c r="E36" s="430">
        <f>+$D$31+2*100</f>
        <v>300</v>
      </c>
      <c r="F36" s="268" t="str">
        <f>+C58</f>
        <v>In Ordnung</v>
      </c>
      <c r="G36" s="142"/>
      <c r="H36" s="86"/>
      <c r="I36" s="585"/>
    </row>
    <row r="37" spans="1:14" ht="18.75" customHeight="1">
      <c r="A37" s="773" t="s">
        <v>217</v>
      </c>
      <c r="B37" s="773"/>
      <c r="C37" s="43"/>
      <c r="D37" s="52" t="s">
        <v>597</v>
      </c>
      <c r="E37" s="52"/>
      <c r="F37" s="266"/>
      <c r="G37" s="42"/>
      <c r="I37" s="585"/>
    </row>
    <row r="38" spans="1:14" ht="18.75" customHeight="1">
      <c r="A38" s="87">
        <v>8</v>
      </c>
      <c r="B38" s="188" t="s">
        <v>756</v>
      </c>
      <c r="C38" s="468" t="s">
        <v>173</v>
      </c>
      <c r="D38" s="469">
        <f>ASIN((+$D$34-$D$33)/(($D$30/2)))*180/PI()</f>
        <v>19.471220634490692</v>
      </c>
      <c r="E38" s="465" t="s">
        <v>176</v>
      </c>
      <c r="F38" s="268" t="str">
        <f>+C43</f>
        <v>In Ordnung</v>
      </c>
      <c r="G38" s="42"/>
      <c r="H38" s="86"/>
      <c r="I38" s="45"/>
      <c r="J38" s="45"/>
      <c r="K38" s="45"/>
      <c r="L38" s="45"/>
    </row>
    <row r="39" spans="1:14" ht="27" customHeight="1">
      <c r="A39" s="71" t="s">
        <v>83</v>
      </c>
      <c r="B39" s="72"/>
      <c r="C39" s="72"/>
      <c r="D39" s="72"/>
      <c r="E39" s="72"/>
      <c r="F39" s="72" t="str">
        <f>+Inhaltsv.!$C$47</f>
        <v>Technische Daten Spielplatzgeräte - Version 5.08</v>
      </c>
      <c r="G39" s="13"/>
      <c r="J39" s="45"/>
      <c r="K39" s="45"/>
      <c r="L39" s="45"/>
    </row>
    <row r="40" spans="1:14" ht="24" customHeight="1"/>
    <row r="41" spans="1:14" ht="27.75" customHeight="1"/>
    <row r="42" spans="1:14" customFormat="1" ht="19.5" customHeight="1">
      <c r="A42" s="3"/>
      <c r="B42" s="3"/>
      <c r="C42" s="3"/>
      <c r="D42" s="3"/>
      <c r="E42" s="3"/>
      <c r="F42" s="3"/>
      <c r="H42" s="3"/>
      <c r="K42" s="3"/>
      <c r="L42" s="3"/>
      <c r="M42" s="3"/>
      <c r="N42" s="3"/>
    </row>
    <row r="43" spans="1:14" customFormat="1" ht="19.5" customHeight="1">
      <c r="A43" s="783" t="s">
        <v>539</v>
      </c>
      <c r="B43" s="783"/>
      <c r="C43" s="656" t="str">
        <f>IF((+$D$38)&gt;30,$C$45,($C$46))</f>
        <v>In Ordnung</v>
      </c>
      <c r="D43" s="656"/>
      <c r="E43" s="265"/>
      <c r="H43" s="3"/>
      <c r="I43" s="49"/>
      <c r="J43" s="49"/>
      <c r="K43" s="3"/>
      <c r="L43" s="3"/>
      <c r="M43" s="3"/>
      <c r="N43" s="3"/>
    </row>
    <row r="44" spans="1:14" customFormat="1" ht="19.5" customHeight="1">
      <c r="A44" s="70" t="s">
        <v>249</v>
      </c>
      <c r="B44" s="6"/>
      <c r="C44" s="69"/>
      <c r="D44" s="69"/>
      <c r="E44" s="175"/>
      <c r="H44" s="3"/>
      <c r="I44" s="49"/>
      <c r="J44" s="49"/>
      <c r="K44" s="3"/>
      <c r="L44" s="3"/>
      <c r="M44" s="3"/>
      <c r="N44" s="3"/>
    </row>
    <row r="45" spans="1:14" customFormat="1" ht="15.75" customHeight="1">
      <c r="A45" s="774" t="s">
        <v>521</v>
      </c>
      <c r="B45" s="774"/>
      <c r="C45" s="775" t="s">
        <v>496</v>
      </c>
      <c r="D45" s="775"/>
      <c r="E45" s="265"/>
      <c r="H45" s="3"/>
      <c r="I45" s="3"/>
      <c r="J45" s="3"/>
      <c r="K45" s="3"/>
      <c r="L45" s="3"/>
      <c r="M45" s="3"/>
      <c r="N45" s="3"/>
    </row>
    <row r="46" spans="1:14" customFormat="1" ht="15.75" customHeight="1">
      <c r="A46" s="774" t="s">
        <v>520</v>
      </c>
      <c r="B46" s="774"/>
      <c r="C46" s="775" t="s">
        <v>96</v>
      </c>
      <c r="D46" s="775"/>
      <c r="E46" s="265"/>
      <c r="F46" s="40"/>
      <c r="H46" s="3"/>
      <c r="I46" s="3"/>
      <c r="J46" s="3"/>
      <c r="K46" s="3"/>
      <c r="L46" s="3"/>
      <c r="M46" s="3"/>
      <c r="N46" s="3"/>
    </row>
    <row r="47" spans="1:14" ht="15.75">
      <c r="A47" s="6"/>
      <c r="B47" s="6"/>
      <c r="C47" s="69"/>
      <c r="D47" s="69"/>
      <c r="E47" s="175"/>
      <c r="F47" s="6"/>
    </row>
    <row r="48" spans="1:14" ht="18.75" customHeight="1">
      <c r="A48" s="783" t="s">
        <v>544</v>
      </c>
      <c r="B48" s="783"/>
      <c r="C48" s="656" t="str">
        <f>IF((+$D$32)&gt;100,$C$50,($C$51))</f>
        <v>In Ordnung</v>
      </c>
      <c r="D48" s="656"/>
      <c r="E48" s="265"/>
    </row>
    <row r="49" spans="1:5" ht="19.5" customHeight="1">
      <c r="A49" s="70" t="s">
        <v>248</v>
      </c>
      <c r="B49" s="6"/>
      <c r="C49" s="69"/>
      <c r="D49" s="69"/>
      <c r="E49" s="175"/>
    </row>
    <row r="50" spans="1:5" ht="15.75">
      <c r="A50" s="774" t="s">
        <v>522</v>
      </c>
      <c r="B50" s="774"/>
      <c r="C50" s="775" t="s">
        <v>495</v>
      </c>
      <c r="D50" s="775"/>
      <c r="E50" s="265"/>
    </row>
    <row r="51" spans="1:5" ht="15.75">
      <c r="A51" s="774" t="s">
        <v>523</v>
      </c>
      <c r="B51" s="774"/>
      <c r="C51" s="775" t="s">
        <v>96</v>
      </c>
      <c r="D51" s="775"/>
      <c r="E51" s="265"/>
    </row>
    <row r="52" spans="1:5" ht="15.75">
      <c r="A52" s="6"/>
      <c r="B52" s="139"/>
      <c r="C52" s="141"/>
      <c r="D52" s="69"/>
      <c r="E52" s="175"/>
    </row>
    <row r="53" spans="1:5" ht="15.75">
      <c r="A53" s="783" t="s">
        <v>506</v>
      </c>
      <c r="B53" s="783"/>
      <c r="C53" s="656" t="str">
        <f>IF((+$D$35)&gt;=$E$35,$C$56,($C$55))</f>
        <v>In Ordnung</v>
      </c>
      <c r="D53" s="656"/>
    </row>
    <row r="54" spans="1:5" ht="15.75">
      <c r="A54" s="70" t="s">
        <v>238</v>
      </c>
      <c r="B54" s="6"/>
      <c r="C54" s="69"/>
      <c r="D54" s="69"/>
    </row>
    <row r="55" spans="1:5" ht="15.75">
      <c r="A55" s="774" t="s">
        <v>507</v>
      </c>
      <c r="B55" s="774"/>
      <c r="C55" s="775" t="s">
        <v>513</v>
      </c>
      <c r="D55" s="775"/>
    </row>
    <row r="56" spans="1:5" ht="15.75" customHeight="1">
      <c r="A56" s="774" t="s">
        <v>509</v>
      </c>
      <c r="B56" s="774"/>
      <c r="C56" s="775" t="s">
        <v>96</v>
      </c>
      <c r="D56" s="775"/>
    </row>
    <row r="58" spans="1:5" ht="15.75">
      <c r="A58" s="783" t="s">
        <v>508</v>
      </c>
      <c r="B58" s="783"/>
      <c r="C58" s="656" t="str">
        <f>IF((+$D$36)&gt;=$E$36,$C$61,($C$60))</f>
        <v>In Ordnung</v>
      </c>
      <c r="D58" s="656"/>
    </row>
    <row r="59" spans="1:5" ht="15.75">
      <c r="A59" s="70" t="s">
        <v>239</v>
      </c>
      <c r="B59" s="6"/>
      <c r="C59" s="69"/>
      <c r="D59" s="69"/>
    </row>
    <row r="60" spans="1:5" ht="15.75" customHeight="1">
      <c r="A60" s="774" t="s">
        <v>510</v>
      </c>
      <c r="B60" s="774"/>
      <c r="C60" s="775" t="s">
        <v>273</v>
      </c>
      <c r="D60" s="775"/>
    </row>
    <row r="61" spans="1:5" ht="15.75" customHeight="1">
      <c r="A61" s="774" t="s">
        <v>511</v>
      </c>
      <c r="B61" s="774"/>
      <c r="C61" s="775" t="s">
        <v>96</v>
      </c>
      <c r="D61" s="775"/>
    </row>
    <row r="62" spans="1:5" ht="15.75" customHeight="1"/>
  </sheetData>
  <sheetProtection password="F263" sheet="1" objects="1" scenarios="1" selectLockedCells="1"/>
  <mergeCells count="32">
    <mergeCell ref="A61:B61"/>
    <mergeCell ref="C61:D61"/>
    <mergeCell ref="A56:B56"/>
    <mergeCell ref="C56:D56"/>
    <mergeCell ref="A60:B60"/>
    <mergeCell ref="C60:D60"/>
    <mergeCell ref="A58:B58"/>
    <mergeCell ref="C58:D58"/>
    <mergeCell ref="A55:B55"/>
    <mergeCell ref="C55:D55"/>
    <mergeCell ref="C43:D43"/>
    <mergeCell ref="A45:B45"/>
    <mergeCell ref="C45:D45"/>
    <mergeCell ref="C48:D48"/>
    <mergeCell ref="A50:B50"/>
    <mergeCell ref="C50:D50"/>
    <mergeCell ref="A43:B43"/>
    <mergeCell ref="A48:B48"/>
    <mergeCell ref="A53:B53"/>
    <mergeCell ref="C53:D53"/>
    <mergeCell ref="A1:F2"/>
    <mergeCell ref="B3:C3"/>
    <mergeCell ref="D3:F3"/>
    <mergeCell ref="B4:C4"/>
    <mergeCell ref="D4:F4"/>
    <mergeCell ref="I36:I37"/>
    <mergeCell ref="A37:B37"/>
    <mergeCell ref="A51:B51"/>
    <mergeCell ref="C51:D51"/>
    <mergeCell ref="I32:I34"/>
    <mergeCell ref="A46:B46"/>
    <mergeCell ref="C46:D46"/>
  </mergeCells>
  <phoneticPr fontId="0" type="noConversion"/>
  <conditionalFormatting sqref="F32:F38">
    <cfRule type="cellIs" dxfId="42" priority="23" stopIfTrue="1" operator="equal">
      <formula>"Verlängern!"</formula>
    </cfRule>
    <cfRule type="cellIs" dxfId="41" priority="24" stopIfTrue="1" operator="equal">
      <formula>"Verbreitern!"</formula>
    </cfRule>
    <cfRule type="cellIs" dxfId="40" priority="27" stopIfTrue="1" operator="equal">
      <formula>"Zu HOCH!"</formula>
    </cfRule>
    <cfRule type="cellIs" dxfId="39" priority="28" stopIfTrue="1" operator="equal">
      <formula>"In Ordnung"</formula>
    </cfRule>
    <cfRule type="cellIs" dxfId="38" priority="29" stopIfTrue="1" operator="equal">
      <formula>"Zu steil!"</formula>
    </cfRule>
    <cfRule type="cellIs" dxfId="37" priority="30" stopIfTrue="1" operator="equal">
      <formula>"In Ordnung"</formula>
    </cfRule>
  </conditionalFormatting>
  <conditionalFormatting sqref="B38">
    <cfRule type="cellIs" dxfId="36" priority="11" stopIfTrue="1" operator="equal">
      <formula>"Trop incliné"</formula>
    </cfRule>
    <cfRule type="cellIs" dxfId="35" priority="12" stopIfTrue="1" operator="equal">
      <formula>"En ordre"</formula>
    </cfRule>
  </conditionalFormatting>
  <conditionalFormatting sqref="B33:B34">
    <cfRule type="cellIs" dxfId="34" priority="9" stopIfTrue="1" operator="equal">
      <formula>"Trop incliné"</formula>
    </cfRule>
    <cfRule type="cellIs" dxfId="33" priority="10" stopIfTrue="1" operator="equal">
      <formula>"En ordre"</formula>
    </cfRule>
  </conditionalFormatting>
  <conditionalFormatting sqref="B34">
    <cfRule type="cellIs" dxfId="32" priority="7" stopIfTrue="1" operator="equal">
      <formula>"Trop incliné"</formula>
    </cfRule>
    <cfRule type="cellIs" dxfId="31" priority="8" stopIfTrue="1" operator="equal">
      <formula>"En ordre"</formula>
    </cfRule>
  </conditionalFormatting>
  <conditionalFormatting sqref="D37">
    <cfRule type="cellIs" dxfId="30" priority="5" stopIfTrue="1" operator="equal">
      <formula>"Trop incliné"</formula>
    </cfRule>
    <cfRule type="cellIs" dxfId="29" priority="6" stopIfTrue="1" operator="equal">
      <formula>"En ordre"</formula>
    </cfRule>
  </conditionalFormatting>
  <conditionalFormatting sqref="C37 C29 D29:D34 E30:E34 D35:E38">
    <cfRule type="cellIs" dxfId="28" priority="3" stopIfTrue="1" operator="equal">
      <formula>"Trop incliné"</formula>
    </cfRule>
    <cfRule type="cellIs" dxfId="27" priority="4" stopIfTrue="1" operator="equal">
      <formula>"En ordre"</formula>
    </cfRule>
  </conditionalFormatting>
  <conditionalFormatting sqref="D30:D36">
    <cfRule type="cellIs" dxfId="26" priority="1" stopIfTrue="1" operator="equal">
      <formula>"Trop incliné"</formula>
    </cfRule>
    <cfRule type="cellIs" dxfId="25" priority="2" stopIfTrue="1" operator="equal">
      <formula>"En ordre"</formula>
    </cfRule>
  </conditionalFormatting>
  <pageMargins left="0.56000000000000005" right="0.11811023622047245" top="0.23622047244094491" bottom="0.19685039370078741" header="0.23622047244094491" footer="0"/>
  <pageSetup paperSize="9" scale="10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G6"/>
  <sheetViews>
    <sheetView showGridLines="0" zoomScaleNormal="100" workbookViewId="0">
      <selection activeCell="D18" sqref="D18"/>
    </sheetView>
  </sheetViews>
  <sheetFormatPr baseColWidth="10" defaultRowHeight="12.75"/>
  <cols>
    <col min="1" max="7" width="31.42578125" customWidth="1"/>
  </cols>
  <sheetData>
    <row r="1" spans="1:7" ht="132.75" customHeight="1">
      <c r="A1" s="190"/>
      <c r="B1" s="66"/>
      <c r="C1" s="66"/>
      <c r="D1" s="66"/>
      <c r="E1" s="66"/>
      <c r="F1" s="66"/>
      <c r="G1" s="66"/>
    </row>
    <row r="2" spans="1:7" ht="132.75" customHeight="1">
      <c r="A2" s="66"/>
      <c r="B2" s="66"/>
      <c r="C2" s="66"/>
      <c r="D2" s="66"/>
      <c r="E2" s="66"/>
      <c r="F2" s="66"/>
      <c r="G2" s="66"/>
    </row>
    <row r="3" spans="1:7" ht="132.75" customHeight="1">
      <c r="A3" s="424" t="s">
        <v>682</v>
      </c>
      <c r="B3" s="66"/>
      <c r="C3" s="66"/>
      <c r="D3" s="66"/>
      <c r="E3" s="66"/>
      <c r="F3" s="66"/>
      <c r="G3" s="66"/>
    </row>
    <row r="4" spans="1:7" ht="132.75" customHeight="1">
      <c r="A4" s="66"/>
      <c r="B4" s="66"/>
      <c r="C4" s="66"/>
      <c r="D4" s="66"/>
      <c r="E4" s="66"/>
      <c r="F4" s="66"/>
      <c r="G4" s="66"/>
    </row>
    <row r="6" spans="1:7">
      <c r="A6" s="71" t="s">
        <v>69</v>
      </c>
      <c r="B6" s="72"/>
      <c r="C6" s="72"/>
      <c r="D6" s="72"/>
      <c r="E6" s="72"/>
      <c r="F6" s="72"/>
      <c r="G6" s="72" t="str">
        <f>+Inhaltsv.!C47</f>
        <v>Technische Daten Spielplatzgeräte - Version 5.08</v>
      </c>
    </row>
  </sheetData>
  <sheetProtection selectLockedCells="1" selectUnlockedCells="1"/>
  <customSheetViews>
    <customSheetView guid="{31116DB4-1D35-4CCD-8F70-BBBAC3126855}">
      <pageMargins left="0.49" right="0.17" top="0.2" bottom="0.17" header="0.17" footer="0.17"/>
      <pageSetup paperSize="9" orientation="portrait" r:id="rId1"/>
      <headerFooter alignWithMargins="0"/>
    </customSheetView>
  </customSheetViews>
  <phoneticPr fontId="46" type="noConversion"/>
  <pageMargins left="0.47244094488188981" right="0.15748031496062992" top="0.55000000000000004" bottom="0.15748031496062992" header="0.15748031496062992" footer="0.15748031496062992"/>
  <pageSetup paperSize="9" scale="64" orientation="landscape"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9" tint="0.39997558519241921"/>
  </sheetPr>
  <dimension ref="A1:N72"/>
  <sheetViews>
    <sheetView showGridLines="0" zoomScaleNormal="100" workbookViewId="0">
      <selection activeCell="B3" sqref="B3:C3"/>
    </sheetView>
  </sheetViews>
  <sheetFormatPr baseColWidth="10" defaultRowHeight="12.75"/>
  <cols>
    <col min="1" max="1" width="4.5703125" style="3" customWidth="1"/>
    <col min="2" max="2" width="45.7109375" style="3" customWidth="1"/>
    <col min="3" max="3" width="4.85546875" style="3" customWidth="1"/>
    <col min="4" max="4" width="8.140625" style="3" customWidth="1"/>
    <col min="5" max="5" width="9.42578125" style="3" customWidth="1"/>
    <col min="6" max="6" width="15.85546875" style="3" customWidth="1"/>
    <col min="7" max="7" width="2.7109375" style="3" customWidth="1"/>
    <col min="8" max="8" width="5.85546875" style="3" customWidth="1"/>
    <col min="9" max="9" width="93.28515625" style="3" customWidth="1"/>
    <col min="10" max="16384" width="11.42578125" style="3"/>
  </cols>
  <sheetData>
    <row r="1" spans="1:14" ht="45" customHeight="1">
      <c r="A1" s="575" t="s">
        <v>761</v>
      </c>
      <c r="B1" s="575"/>
      <c r="C1" s="575"/>
      <c r="D1" s="575"/>
      <c r="E1" s="575"/>
      <c r="F1" s="575"/>
      <c r="G1" s="5"/>
    </row>
    <row r="2" spans="1:14" ht="24.75" customHeight="1">
      <c r="A2" s="577"/>
      <c r="B2" s="577"/>
      <c r="C2" s="577"/>
      <c r="D2" s="577"/>
      <c r="E2" s="577"/>
      <c r="F2" s="577"/>
      <c r="G2" s="5"/>
    </row>
    <row r="3" spans="1:14" ht="23.25" customHeight="1">
      <c r="A3" s="107" t="s">
        <v>211</v>
      </c>
      <c r="B3" s="584"/>
      <c r="C3" s="679"/>
      <c r="D3" s="596">
        <f ca="1">TODAY()</f>
        <v>43763</v>
      </c>
      <c r="E3" s="776"/>
      <c r="F3" s="597"/>
    </row>
    <row r="4" spans="1:14" ht="18.75" customHeight="1">
      <c r="A4" s="108" t="s">
        <v>25</v>
      </c>
      <c r="B4" s="583"/>
      <c r="C4" s="777"/>
      <c r="D4" s="778"/>
      <c r="E4" s="779"/>
      <c r="F4" s="780"/>
      <c r="H4"/>
      <c r="I4" s="40"/>
      <c r="J4" s="40"/>
      <c r="K4" s="40"/>
      <c r="L4" s="40"/>
      <c r="M4" s="40"/>
      <c r="N4"/>
    </row>
    <row r="5" spans="1:14" ht="57" customHeight="1">
      <c r="A5" s="34"/>
      <c r="B5" s="35"/>
      <c r="C5" s="35"/>
      <c r="D5" s="35"/>
      <c r="E5" s="35"/>
      <c r="F5" s="36"/>
      <c r="H5"/>
      <c r="I5" s="784"/>
      <c r="J5" s="784"/>
      <c r="K5" s="784"/>
      <c r="L5" s="784"/>
      <c r="M5" s="784"/>
      <c r="N5"/>
    </row>
    <row r="6" spans="1:14" ht="15">
      <c r="A6" s="17"/>
      <c r="B6" s="6"/>
      <c r="C6" s="6"/>
      <c r="D6" s="6"/>
      <c r="E6" s="6"/>
      <c r="F6" s="18"/>
      <c r="H6"/>
      <c r="I6" s="37"/>
      <c r="J6" s="645"/>
      <c r="K6" s="645"/>
      <c r="L6" s="645"/>
      <c r="M6" s="645"/>
      <c r="N6"/>
    </row>
    <row r="7" spans="1:14" ht="15">
      <c r="A7" s="17"/>
      <c r="B7" s="6"/>
      <c r="C7" s="6"/>
      <c r="D7" s="6"/>
      <c r="E7" s="6"/>
      <c r="F7" s="18"/>
      <c r="I7" s="37"/>
      <c r="J7" s="645"/>
      <c r="K7" s="645"/>
      <c r="L7" s="645"/>
      <c r="M7" s="645"/>
    </row>
    <row r="8" spans="1:14" ht="15">
      <c r="A8" s="17"/>
      <c r="B8" s="30" t="s">
        <v>55</v>
      </c>
      <c r="C8" s="6"/>
      <c r="D8" s="33"/>
      <c r="E8" s="33"/>
      <c r="F8" s="18"/>
      <c r="I8" s="37"/>
      <c r="J8" s="645"/>
      <c r="K8" s="645"/>
      <c r="L8" s="645"/>
      <c r="M8" s="645"/>
    </row>
    <row r="9" spans="1:14" ht="15">
      <c r="A9" s="17"/>
      <c r="B9" s="6"/>
      <c r="C9" s="6"/>
      <c r="D9" s="28"/>
      <c r="E9" s="28"/>
      <c r="F9" s="18"/>
      <c r="I9" s="492"/>
      <c r="J9" s="645"/>
      <c r="K9" s="645"/>
      <c r="L9" s="645"/>
      <c r="M9" s="645"/>
    </row>
    <row r="10" spans="1:14" ht="15">
      <c r="A10" s="17"/>
      <c r="B10" s="6"/>
      <c r="C10" s="6"/>
      <c r="D10" s="6"/>
      <c r="E10" s="6"/>
      <c r="F10" s="18"/>
      <c r="I10" s="37"/>
      <c r="J10" s="645"/>
      <c r="K10" s="645"/>
      <c r="L10" s="645"/>
      <c r="M10" s="645"/>
    </row>
    <row r="11" spans="1:14">
      <c r="A11" s="17"/>
      <c r="B11" s="6"/>
      <c r="C11" s="6"/>
      <c r="D11" s="6"/>
      <c r="E11" s="6"/>
      <c r="F11" s="18"/>
      <c r="H11"/>
      <c r="I11" s="40"/>
      <c r="J11" s="6"/>
      <c r="K11" s="6"/>
      <c r="L11" s="6"/>
      <c r="M11" s="6"/>
    </row>
    <row r="12" spans="1:14">
      <c r="A12" s="17"/>
      <c r="B12" s="6"/>
      <c r="C12" s="6"/>
      <c r="D12" s="6"/>
      <c r="E12" s="6"/>
      <c r="F12" s="18"/>
      <c r="H12"/>
      <c r="I12"/>
    </row>
    <row r="13" spans="1:14">
      <c r="A13" s="17"/>
      <c r="B13" s="6"/>
      <c r="C13" s="6"/>
      <c r="D13" s="6"/>
      <c r="E13" s="6"/>
      <c r="F13" s="18"/>
      <c r="H13" s="1"/>
      <c r="I13"/>
    </row>
    <row r="14" spans="1:14">
      <c r="A14" s="17"/>
      <c r="B14" s="6"/>
      <c r="C14" s="6"/>
      <c r="D14" s="6"/>
      <c r="E14" s="6"/>
      <c r="F14" s="18"/>
    </row>
    <row r="15" spans="1:14">
      <c r="A15" s="17"/>
      <c r="B15" s="6"/>
      <c r="C15" s="6"/>
      <c r="D15" s="6"/>
      <c r="E15" s="6"/>
      <c r="F15" s="18"/>
    </row>
    <row r="16" spans="1:14">
      <c r="A16" s="17"/>
      <c r="B16" s="6"/>
      <c r="C16" s="6"/>
      <c r="D16" s="6"/>
      <c r="E16" s="6"/>
      <c r="F16" s="18"/>
      <c r="I16"/>
      <c r="J16"/>
    </row>
    <row r="17" spans="1:12">
      <c r="A17" s="17"/>
      <c r="B17" s="6"/>
      <c r="C17" s="6"/>
      <c r="D17" s="6"/>
      <c r="E17" s="6"/>
      <c r="F17" s="18"/>
      <c r="I17"/>
      <c r="J17"/>
    </row>
    <row r="18" spans="1:12" ht="13.5" customHeight="1">
      <c r="A18" s="17"/>
      <c r="B18" s="6"/>
      <c r="C18" s="6"/>
      <c r="D18" s="6"/>
      <c r="E18" s="6"/>
      <c r="F18" s="18"/>
      <c r="I18" s="193"/>
      <c r="J18"/>
    </row>
    <row r="19" spans="1:12">
      <c r="A19" s="17"/>
      <c r="B19" s="6"/>
      <c r="C19" s="6"/>
      <c r="D19" s="33"/>
      <c r="E19" s="33"/>
      <c r="F19" s="18"/>
      <c r="I19"/>
      <c r="J19"/>
    </row>
    <row r="20" spans="1:12" ht="15">
      <c r="A20" s="17"/>
      <c r="B20" s="6"/>
      <c r="C20" s="6"/>
      <c r="D20" s="28"/>
      <c r="E20" s="28"/>
      <c r="F20" s="18"/>
      <c r="I20"/>
      <c r="J20"/>
    </row>
    <row r="21" spans="1:12">
      <c r="A21" s="17"/>
      <c r="B21" s="6"/>
      <c r="C21" s="6"/>
      <c r="D21" s="6"/>
      <c r="E21" s="6"/>
      <c r="F21" s="18"/>
      <c r="I21"/>
      <c r="J21"/>
    </row>
    <row r="22" spans="1:12">
      <c r="A22" s="17"/>
      <c r="B22" s="6"/>
      <c r="C22" s="6"/>
      <c r="D22" s="33"/>
      <c r="E22" s="33"/>
      <c r="F22" s="18"/>
      <c r="I22"/>
      <c r="J22"/>
    </row>
    <row r="23" spans="1:12">
      <c r="A23" s="17"/>
      <c r="B23" s="6"/>
      <c r="C23" s="6"/>
      <c r="D23" s="6"/>
      <c r="E23" s="6"/>
      <c r="F23" s="18"/>
    </row>
    <row r="24" spans="1:12">
      <c r="A24" s="17"/>
      <c r="B24" s="6"/>
      <c r="C24" s="6"/>
      <c r="D24" s="6"/>
      <c r="E24" s="6"/>
      <c r="F24" s="18"/>
    </row>
    <row r="25" spans="1:12">
      <c r="A25" s="17"/>
      <c r="B25" s="6"/>
      <c r="C25" s="6"/>
      <c r="D25" s="6"/>
      <c r="E25" s="6"/>
      <c r="F25" s="18"/>
    </row>
    <row r="26" spans="1:12" ht="39" customHeight="1">
      <c r="A26" s="19"/>
      <c r="B26" s="20"/>
      <c r="C26" s="20"/>
      <c r="D26" s="20"/>
      <c r="E26" s="20"/>
      <c r="F26" s="267"/>
    </row>
    <row r="27" spans="1:12" ht="24" customHeight="1">
      <c r="A27" s="535"/>
      <c r="B27" s="533" t="s">
        <v>800</v>
      </c>
      <c r="C27" s="536"/>
      <c r="D27" s="536"/>
      <c r="E27" s="536"/>
      <c r="F27" s="537"/>
    </row>
    <row r="28" spans="1:12" ht="7.5" customHeight="1">
      <c r="A28" s="6"/>
      <c r="B28" s="6"/>
      <c r="C28" s="6"/>
      <c r="D28" s="50"/>
      <c r="E28" s="50"/>
      <c r="F28" s="50"/>
    </row>
    <row r="29" spans="1:12" ht="32.25" customHeight="1">
      <c r="A29" s="28" t="s">
        <v>214</v>
      </c>
      <c r="C29" s="46"/>
      <c r="D29" s="426" t="s">
        <v>218</v>
      </c>
      <c r="E29" s="467" t="s">
        <v>282</v>
      </c>
      <c r="F29" s="464" t="s">
        <v>360</v>
      </c>
      <c r="H29" s="28" t="s">
        <v>529</v>
      </c>
      <c r="I29" s="6"/>
      <c r="J29" s="40"/>
      <c r="K29" s="7"/>
      <c r="L29" s="7"/>
    </row>
    <row r="30" spans="1:12" ht="17.25" customHeight="1">
      <c r="A30" s="87">
        <v>1</v>
      </c>
      <c r="B30" s="188" t="s">
        <v>530</v>
      </c>
      <c r="C30" s="408" t="s">
        <v>158</v>
      </c>
      <c r="D30" s="409">
        <v>90</v>
      </c>
      <c r="E30" s="42"/>
      <c r="G30" s="42"/>
      <c r="H30" s="248" t="s">
        <v>18</v>
      </c>
      <c r="I30" s="6"/>
      <c r="J30" s="40"/>
      <c r="K30" s="7"/>
      <c r="L30" s="7"/>
    </row>
    <row r="31" spans="1:12" ht="17.25" customHeight="1">
      <c r="A31" s="87">
        <v>2</v>
      </c>
      <c r="B31" s="188" t="s">
        <v>531</v>
      </c>
      <c r="C31" s="408" t="s">
        <v>159</v>
      </c>
      <c r="D31" s="409">
        <v>48</v>
      </c>
      <c r="E31" s="42"/>
      <c r="G31" s="42"/>
      <c r="H31" s="86">
        <v>1</v>
      </c>
      <c r="I31" s="585" t="s">
        <v>19</v>
      </c>
      <c r="J31" s="45"/>
      <c r="K31" s="45"/>
      <c r="L31" s="45"/>
    </row>
    <row r="32" spans="1:12" ht="17.25" customHeight="1">
      <c r="A32" s="87">
        <v>3</v>
      </c>
      <c r="B32" s="188" t="s">
        <v>532</v>
      </c>
      <c r="C32" s="408" t="s">
        <v>168</v>
      </c>
      <c r="D32" s="409">
        <v>60</v>
      </c>
      <c r="E32" s="465" t="s">
        <v>169</v>
      </c>
      <c r="F32" s="268" t="str">
        <f>+C54</f>
        <v>In Ordnung</v>
      </c>
      <c r="G32" s="42"/>
      <c r="I32" s="585"/>
    </row>
    <row r="33" spans="1:14" ht="17.25" customHeight="1">
      <c r="A33" s="87">
        <v>4</v>
      </c>
      <c r="B33" s="188" t="s">
        <v>757</v>
      </c>
      <c r="C33" s="408" t="s">
        <v>161</v>
      </c>
      <c r="D33" s="409">
        <v>100</v>
      </c>
      <c r="E33" s="465" t="s">
        <v>170</v>
      </c>
      <c r="F33" s="268" t="str">
        <f>+C49</f>
        <v>In Ordnung</v>
      </c>
      <c r="G33" s="42"/>
      <c r="H33" s="86">
        <v>2</v>
      </c>
      <c r="I33" s="585" t="s">
        <v>21</v>
      </c>
    </row>
    <row r="34" spans="1:14" ht="17.25" customHeight="1">
      <c r="A34" s="87">
        <v>5</v>
      </c>
      <c r="B34" s="188" t="s">
        <v>533</v>
      </c>
      <c r="C34" s="408" t="s">
        <v>162</v>
      </c>
      <c r="D34" s="409">
        <v>85</v>
      </c>
      <c r="E34" s="44"/>
      <c r="F34" s="266"/>
      <c r="G34" s="42"/>
      <c r="I34" s="585"/>
      <c r="J34" s="45"/>
      <c r="K34" s="45"/>
      <c r="L34" s="45"/>
    </row>
    <row r="35" spans="1:14" ht="17.25" customHeight="1">
      <c r="A35" s="87">
        <v>6</v>
      </c>
      <c r="B35" s="188" t="s">
        <v>534</v>
      </c>
      <c r="C35" s="408" t="s">
        <v>116</v>
      </c>
      <c r="D35" s="409">
        <v>23</v>
      </c>
      <c r="E35" s="465" t="s">
        <v>171</v>
      </c>
      <c r="F35" s="268" t="str">
        <f>+C59</f>
        <v>In Ordnung</v>
      </c>
      <c r="G35" s="42"/>
      <c r="H35" s="86">
        <v>3</v>
      </c>
      <c r="I35" s="45" t="s">
        <v>20</v>
      </c>
    </row>
    <row r="36" spans="1:14" ht="17.25" customHeight="1">
      <c r="A36" s="87">
        <v>7</v>
      </c>
      <c r="B36" s="188" t="s">
        <v>505</v>
      </c>
      <c r="C36" s="410" t="s">
        <v>172</v>
      </c>
      <c r="D36" s="409">
        <v>350</v>
      </c>
      <c r="E36" s="430">
        <f>(+$D$30+2*100)+D32</f>
        <v>350</v>
      </c>
      <c r="F36" s="268" t="str">
        <f>+C64</f>
        <v>In Ordnung</v>
      </c>
      <c r="G36" s="142"/>
      <c r="H36" s="86">
        <v>4</v>
      </c>
      <c r="I36" s="585" t="s">
        <v>22</v>
      </c>
    </row>
    <row r="37" spans="1:14" ht="17.25" customHeight="1">
      <c r="A37" s="87">
        <v>8</v>
      </c>
      <c r="B37" s="188" t="s">
        <v>501</v>
      </c>
      <c r="C37" s="410" t="s">
        <v>164</v>
      </c>
      <c r="D37" s="409">
        <v>250</v>
      </c>
      <c r="E37" s="430">
        <f>+$D$31+2*100</f>
        <v>248</v>
      </c>
      <c r="F37" s="268" t="str">
        <f>+C69</f>
        <v>In Ordnung</v>
      </c>
      <c r="G37" s="42"/>
      <c r="I37" s="585"/>
    </row>
    <row r="38" spans="1:14" ht="17.25" customHeight="1">
      <c r="A38" s="773" t="s">
        <v>217</v>
      </c>
      <c r="B38" s="773"/>
      <c r="C38" s="43"/>
      <c r="D38" s="52" t="s">
        <v>597</v>
      </c>
      <c r="E38" s="52"/>
      <c r="F38" s="266"/>
      <c r="G38" s="42"/>
      <c r="H38" s="86">
        <v>5</v>
      </c>
      <c r="I38" s="45" t="s">
        <v>23</v>
      </c>
      <c r="J38" s="45"/>
      <c r="K38" s="45"/>
      <c r="L38" s="45"/>
    </row>
    <row r="39" spans="1:14" ht="17.25" customHeight="1">
      <c r="A39" s="87">
        <v>9</v>
      </c>
      <c r="B39" s="188" t="s">
        <v>760</v>
      </c>
      <c r="C39" s="468" t="s">
        <v>173</v>
      </c>
      <c r="D39" s="469">
        <f>ASIN((+$D$33-$D$34)/(($D$30/2)))*180/PI()</f>
        <v>19.471220634490692</v>
      </c>
      <c r="E39" s="465" t="s">
        <v>174</v>
      </c>
      <c r="F39" s="268" t="str">
        <f>+C44</f>
        <v>In Ordnung</v>
      </c>
      <c r="G39" s="13"/>
      <c r="J39" s="45"/>
      <c r="K39" s="45"/>
      <c r="L39" s="45"/>
    </row>
    <row r="40" spans="1:14" ht="24" customHeight="1">
      <c r="A40" s="71" t="s">
        <v>84</v>
      </c>
      <c r="B40" s="72"/>
      <c r="C40" s="72"/>
      <c r="D40" s="72"/>
      <c r="E40" s="72"/>
      <c r="F40" s="72" t="str">
        <f>+Inhaltsv.!$C$47</f>
        <v>Technische Daten Spielplatzgeräte - Version 5.08</v>
      </c>
    </row>
    <row r="41" spans="1:14" ht="27.75" customHeight="1"/>
    <row r="42" spans="1:14" customFormat="1" ht="19.5" customHeight="1">
      <c r="A42" s="3"/>
      <c r="B42" s="3"/>
      <c r="C42" s="3"/>
      <c r="D42" s="3"/>
      <c r="E42" s="3"/>
      <c r="F42" s="3"/>
      <c r="H42" s="3"/>
      <c r="K42" s="3"/>
      <c r="L42" s="3"/>
      <c r="M42" s="3"/>
      <c r="N42" s="3"/>
    </row>
    <row r="43" spans="1:14" customFormat="1" ht="19.5" customHeight="1">
      <c r="A43" s="3"/>
      <c r="B43" s="3"/>
      <c r="C43" s="3"/>
      <c r="D43" s="3"/>
      <c r="E43" s="3"/>
      <c r="F43" s="3"/>
      <c r="H43" s="3"/>
      <c r="I43" s="49"/>
      <c r="J43" s="49"/>
      <c r="K43" s="3"/>
      <c r="L43" s="3"/>
      <c r="M43" s="3"/>
      <c r="N43" s="3"/>
    </row>
    <row r="44" spans="1:14" customFormat="1" ht="19.5" customHeight="1">
      <c r="A44" s="783" t="s">
        <v>546</v>
      </c>
      <c r="B44" s="783"/>
      <c r="C44" s="656" t="str">
        <f>IF((+$D$39)&gt;20,$C$46,($C$47))</f>
        <v>In Ordnung</v>
      </c>
      <c r="D44" s="656"/>
      <c r="E44" s="265"/>
      <c r="H44" s="3"/>
      <c r="I44" s="49"/>
      <c r="J44" s="49"/>
      <c r="K44" s="3"/>
      <c r="L44" s="3"/>
      <c r="M44" s="3"/>
      <c r="N44" s="3"/>
    </row>
    <row r="45" spans="1:14" customFormat="1" ht="15.75">
      <c r="A45" s="70" t="s">
        <v>244</v>
      </c>
      <c r="B45" s="6"/>
      <c r="C45" s="69"/>
      <c r="D45" s="69"/>
      <c r="E45" s="175"/>
      <c r="H45" s="3"/>
      <c r="I45" s="3"/>
      <c r="J45" s="3"/>
      <c r="K45" s="3"/>
      <c r="L45" s="3"/>
      <c r="M45" s="3"/>
      <c r="N45" s="3"/>
    </row>
    <row r="46" spans="1:14" customFormat="1" ht="15.75">
      <c r="A46" s="774" t="s">
        <v>316</v>
      </c>
      <c r="B46" s="774"/>
      <c r="C46" s="775" t="s">
        <v>496</v>
      </c>
      <c r="D46" s="775"/>
      <c r="E46" s="265"/>
      <c r="H46" s="3"/>
      <c r="I46" s="3"/>
      <c r="J46" s="3"/>
      <c r="K46" s="3"/>
      <c r="L46" s="3"/>
      <c r="M46" s="3"/>
      <c r="N46" s="3"/>
    </row>
    <row r="47" spans="1:14" ht="15.75">
      <c r="A47" s="774" t="s">
        <v>549</v>
      </c>
      <c r="B47" s="774"/>
      <c r="C47" s="775" t="s">
        <v>96</v>
      </c>
      <c r="D47" s="775"/>
      <c r="E47" s="265"/>
      <c r="F47" s="40"/>
    </row>
    <row r="48" spans="1:14" ht="18.75" customHeight="1">
      <c r="A48" s="6"/>
      <c r="B48" s="6"/>
      <c r="C48" s="69"/>
      <c r="D48" s="69"/>
      <c r="E48" s="175"/>
      <c r="F48" s="6"/>
    </row>
    <row r="49" spans="1:5" ht="19.5" customHeight="1">
      <c r="A49" s="783" t="s">
        <v>547</v>
      </c>
      <c r="B49" s="783"/>
      <c r="C49" s="656" t="str">
        <f>IF((+$D$33)&gt;100,$C$51,($C$52))</f>
        <v>In Ordnung</v>
      </c>
      <c r="D49" s="656"/>
      <c r="E49" s="265"/>
    </row>
    <row r="50" spans="1:5" ht="15.75">
      <c r="A50" s="70" t="s">
        <v>245</v>
      </c>
      <c r="B50" s="6"/>
      <c r="C50" s="69"/>
      <c r="D50" s="69"/>
      <c r="E50" s="175"/>
    </row>
    <row r="51" spans="1:5" ht="15.75">
      <c r="A51" s="774" t="s">
        <v>550</v>
      </c>
      <c r="B51" s="774"/>
      <c r="C51" s="775" t="s">
        <v>495</v>
      </c>
      <c r="D51" s="775"/>
      <c r="E51" s="265"/>
    </row>
    <row r="52" spans="1:5" ht="15.75">
      <c r="A52" s="774" t="s">
        <v>551</v>
      </c>
      <c r="B52" s="774"/>
      <c r="C52" s="775" t="s">
        <v>96</v>
      </c>
      <c r="D52" s="775"/>
      <c r="E52" s="265"/>
    </row>
    <row r="53" spans="1:5" ht="18.75" customHeight="1">
      <c r="A53" s="6"/>
      <c r="B53" s="139"/>
      <c r="C53" s="141"/>
      <c r="D53" s="69"/>
      <c r="E53" s="175"/>
    </row>
    <row r="54" spans="1:5" ht="19.5" customHeight="1">
      <c r="A54" s="783" t="s">
        <v>548</v>
      </c>
      <c r="B54" s="785"/>
      <c r="C54" s="656" t="str">
        <f>IF((+$D$32)&gt;60,$C$56,($C$57))</f>
        <v>In Ordnung</v>
      </c>
      <c r="D54" s="656"/>
      <c r="E54" s="265"/>
    </row>
    <row r="55" spans="1:5" ht="15.75">
      <c r="A55" s="70" t="s">
        <v>248</v>
      </c>
      <c r="B55" s="6"/>
      <c r="C55" s="69"/>
      <c r="D55" s="69"/>
      <c r="E55" s="175"/>
    </row>
    <row r="56" spans="1:5" ht="15.75">
      <c r="A56" s="774" t="s">
        <v>552</v>
      </c>
      <c r="B56" s="774"/>
      <c r="C56" s="775" t="s">
        <v>598</v>
      </c>
      <c r="D56" s="775"/>
      <c r="E56" s="265"/>
    </row>
    <row r="57" spans="1:5" ht="15.75">
      <c r="A57" s="774" t="s">
        <v>553</v>
      </c>
      <c r="B57" s="774"/>
      <c r="C57" s="775" t="s">
        <v>96</v>
      </c>
      <c r="D57" s="775"/>
      <c r="E57" s="265"/>
    </row>
    <row r="58" spans="1:5">
      <c r="E58" s="173"/>
    </row>
    <row r="59" spans="1:5" ht="15.75">
      <c r="A59" s="783" t="s">
        <v>538</v>
      </c>
      <c r="B59" s="785"/>
      <c r="C59" s="656" t="str">
        <f>IF((+$D$35)&lt;23,$C$61,($C$62))</f>
        <v>In Ordnung</v>
      </c>
      <c r="D59" s="656"/>
      <c r="E59" s="265"/>
    </row>
    <row r="60" spans="1:5" ht="15.75">
      <c r="A60" s="70" t="s">
        <v>238</v>
      </c>
      <c r="B60" s="6"/>
      <c r="C60" s="69"/>
      <c r="D60" s="69"/>
      <c r="E60" s="175"/>
    </row>
    <row r="61" spans="1:5" ht="15.75">
      <c r="A61" s="774" t="s">
        <v>554</v>
      </c>
      <c r="B61" s="774"/>
      <c r="C61" s="775" t="s">
        <v>515</v>
      </c>
      <c r="D61" s="775"/>
      <c r="E61" s="265"/>
    </row>
    <row r="62" spans="1:5" ht="15.75">
      <c r="A62" s="774" t="s">
        <v>555</v>
      </c>
      <c r="B62" s="774"/>
      <c r="C62" s="775" t="s">
        <v>96</v>
      </c>
      <c r="D62" s="775"/>
      <c r="E62" s="265"/>
    </row>
    <row r="64" spans="1:5" ht="15.75">
      <c r="A64" s="785" t="s">
        <v>537</v>
      </c>
      <c r="B64" s="785"/>
      <c r="C64" s="656" t="str">
        <f>IF((+$D$36)&gt;=$E$36,$C$67,($C$66))</f>
        <v>In Ordnung</v>
      </c>
      <c r="D64" s="656"/>
    </row>
    <row r="65" spans="1:4" ht="15.75">
      <c r="A65" s="70" t="s">
        <v>239</v>
      </c>
      <c r="B65" s="6"/>
      <c r="C65" s="69"/>
      <c r="D65" s="69"/>
    </row>
    <row r="66" spans="1:4" ht="15.75" customHeight="1">
      <c r="A66" s="774" t="s">
        <v>507</v>
      </c>
      <c r="B66" s="774"/>
      <c r="C66" s="775" t="s">
        <v>513</v>
      </c>
      <c r="D66" s="775"/>
    </row>
    <row r="67" spans="1:4" ht="15.75" customHeight="1">
      <c r="A67" s="774" t="s">
        <v>509</v>
      </c>
      <c r="B67" s="774"/>
      <c r="C67" s="775" t="s">
        <v>96</v>
      </c>
      <c r="D67" s="775"/>
    </row>
    <row r="69" spans="1:4" ht="15.75">
      <c r="A69" s="785" t="s">
        <v>536</v>
      </c>
      <c r="B69" s="785"/>
      <c r="C69" s="656" t="str">
        <f>IF((+$D$37)&gt;=$E$37,$C$72,($C$71))</f>
        <v>In Ordnung</v>
      </c>
      <c r="D69" s="656"/>
    </row>
    <row r="70" spans="1:4" ht="15.75">
      <c r="A70" s="70" t="s">
        <v>249</v>
      </c>
      <c r="B70" s="6"/>
      <c r="C70" s="69"/>
      <c r="D70" s="69"/>
    </row>
    <row r="71" spans="1:4" ht="15.75" customHeight="1">
      <c r="A71" s="774" t="s">
        <v>510</v>
      </c>
      <c r="B71" s="774"/>
      <c r="C71" s="775" t="s">
        <v>513</v>
      </c>
      <c r="D71" s="775"/>
    </row>
    <row r="72" spans="1:4" ht="15.75" customHeight="1">
      <c r="A72" s="774" t="s">
        <v>511</v>
      </c>
      <c r="B72" s="774"/>
      <c r="C72" s="775" t="s">
        <v>96</v>
      </c>
      <c r="D72" s="775"/>
    </row>
  </sheetData>
  <sheetProtection password="F263" sheet="1" objects="1" scenarios="1" selectLockedCells="1"/>
  <mergeCells count="51">
    <mergeCell ref="A1:F2"/>
    <mergeCell ref="B3:C3"/>
    <mergeCell ref="D3:F3"/>
    <mergeCell ref="B4:C4"/>
    <mergeCell ref="D4:F4"/>
    <mergeCell ref="C49:D49"/>
    <mergeCell ref="A51:B51"/>
    <mergeCell ref="A44:B44"/>
    <mergeCell ref="A49:B49"/>
    <mergeCell ref="A38:B38"/>
    <mergeCell ref="C44:D44"/>
    <mergeCell ref="A46:B46"/>
    <mergeCell ref="C46:D46"/>
    <mergeCell ref="A47:B47"/>
    <mergeCell ref="C47:D47"/>
    <mergeCell ref="A61:B61"/>
    <mergeCell ref="A71:B71"/>
    <mergeCell ref="C71:D71"/>
    <mergeCell ref="A72:B72"/>
    <mergeCell ref="C72:D72"/>
    <mergeCell ref="A69:B69"/>
    <mergeCell ref="C69:D69"/>
    <mergeCell ref="C52:D52"/>
    <mergeCell ref="A59:B59"/>
    <mergeCell ref="C59:D59"/>
    <mergeCell ref="C57:D57"/>
    <mergeCell ref="A54:B54"/>
    <mergeCell ref="C54:D54"/>
    <mergeCell ref="I33:I34"/>
    <mergeCell ref="C61:D61"/>
    <mergeCell ref="A67:B67"/>
    <mergeCell ref="C67:D67"/>
    <mergeCell ref="A56:B56"/>
    <mergeCell ref="C56:D56"/>
    <mergeCell ref="A57:B57"/>
    <mergeCell ref="A62:B62"/>
    <mergeCell ref="C62:D62"/>
    <mergeCell ref="A64:B64"/>
    <mergeCell ref="I36:I37"/>
    <mergeCell ref="A66:B66"/>
    <mergeCell ref="C66:D66"/>
    <mergeCell ref="C64:D64"/>
    <mergeCell ref="C51:D51"/>
    <mergeCell ref="A52:B52"/>
    <mergeCell ref="J10:M10"/>
    <mergeCell ref="I31:I32"/>
    <mergeCell ref="I5:M5"/>
    <mergeCell ref="J6:M6"/>
    <mergeCell ref="J7:M7"/>
    <mergeCell ref="J8:M8"/>
    <mergeCell ref="J9:M9"/>
  </mergeCells>
  <phoneticPr fontId="0" type="noConversion"/>
  <conditionalFormatting sqref="F32:F39">
    <cfRule type="cellIs" dxfId="24" priority="15" stopIfTrue="1" operator="equal">
      <formula>"Verlängern!"</formula>
    </cfRule>
    <cfRule type="cellIs" dxfId="23" priority="16" stopIfTrue="1" operator="equal">
      <formula>"Zu gross!"</formula>
    </cfRule>
    <cfRule type="cellIs" dxfId="22" priority="17" stopIfTrue="1" operator="equal">
      <formula>"Zu steil!"</formula>
    </cfRule>
    <cfRule type="cellIs" dxfId="21" priority="18" stopIfTrue="1" operator="equal">
      <formula>"In Ordnung"</formula>
    </cfRule>
    <cfRule type="cellIs" dxfId="20" priority="33" stopIfTrue="1" operator="equal">
      <formula>"Erhöhen!"</formula>
    </cfRule>
    <cfRule type="cellIs" dxfId="19" priority="35" stopIfTrue="1" operator="equal">
      <formula>"Zu HOCH!"</formula>
    </cfRule>
  </conditionalFormatting>
  <conditionalFormatting sqref="E39">
    <cfRule type="cellIs" dxfId="18" priority="13" stopIfTrue="1" operator="equal">
      <formula>"Trop incliné"</formula>
    </cfRule>
    <cfRule type="cellIs" dxfId="17" priority="14" stopIfTrue="1" operator="equal">
      <formula>"En ordre"</formula>
    </cfRule>
  </conditionalFormatting>
  <conditionalFormatting sqref="B39">
    <cfRule type="cellIs" dxfId="16" priority="11" stopIfTrue="1" operator="equal">
      <formula>"Trop incliné"</formula>
    </cfRule>
    <cfRule type="cellIs" dxfId="15" priority="12" stopIfTrue="1" operator="equal">
      <formula>"En ordre"</formula>
    </cfRule>
  </conditionalFormatting>
  <conditionalFormatting sqref="B39">
    <cfRule type="cellIs" dxfId="14" priority="9" stopIfTrue="1" operator="equal">
      <formula>"Trop incliné"</formula>
    </cfRule>
    <cfRule type="cellIs" dxfId="13" priority="10" stopIfTrue="1" operator="equal">
      <formula>"En ordre"</formula>
    </cfRule>
  </conditionalFormatting>
  <conditionalFormatting sqref="C40:E40 C29 C38 E30:E39 D29:D38">
    <cfRule type="cellIs" dxfId="12" priority="7" stopIfTrue="1" operator="equal">
      <formula>"Trop incliné"</formula>
    </cfRule>
    <cfRule type="cellIs" dxfId="11" priority="8" stopIfTrue="1" operator="equal">
      <formula>"En ordre"</formula>
    </cfRule>
  </conditionalFormatting>
  <conditionalFormatting sqref="E39">
    <cfRule type="cellIs" dxfId="10" priority="5" stopIfTrue="1" operator="equal">
      <formula>"Trop incliné"</formula>
    </cfRule>
    <cfRule type="cellIs" dxfId="9" priority="6" stopIfTrue="1" operator="equal">
      <formula>"En ordre"</formula>
    </cfRule>
  </conditionalFormatting>
  <conditionalFormatting sqref="D30:D37">
    <cfRule type="cellIs" dxfId="8" priority="3" stopIfTrue="1" operator="equal">
      <formula>"Trop incliné"</formula>
    </cfRule>
    <cfRule type="cellIs" dxfId="7" priority="4" stopIfTrue="1" operator="equal">
      <formula>"En ordre"</formula>
    </cfRule>
  </conditionalFormatting>
  <conditionalFormatting sqref="D39">
    <cfRule type="cellIs" dxfId="6" priority="1" stopIfTrue="1" operator="equal">
      <formula>"Trop incliné"</formula>
    </cfRule>
    <cfRule type="cellIs" dxfId="5" priority="2" stopIfTrue="1" operator="equal">
      <formula>"En ordre"</formula>
    </cfRule>
  </conditionalFormatting>
  <pageMargins left="0.56000000000000005" right="0.11811023622047245" top="0.23622047244094491" bottom="0.19685039370078741" header="0.23622047244094491" footer="0"/>
  <pageSetup paperSize="9" scale="10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9" tint="0.39997558519241921"/>
  </sheetPr>
  <dimension ref="A1:N58"/>
  <sheetViews>
    <sheetView showGridLines="0" zoomScaleNormal="100" workbookViewId="0">
      <selection activeCell="B3" sqref="B3:D3"/>
    </sheetView>
  </sheetViews>
  <sheetFormatPr baseColWidth="10" defaultRowHeight="12.75"/>
  <cols>
    <col min="1" max="1" width="5.7109375" style="3" customWidth="1"/>
    <col min="2" max="2" width="39.140625" style="3" customWidth="1"/>
    <col min="3" max="3" width="12.7109375" style="3" customWidth="1"/>
    <col min="4" max="4" width="11.42578125" style="3"/>
    <col min="5" max="6" width="10.140625" style="3" customWidth="1"/>
    <col min="7" max="7" width="5.7109375" style="3" customWidth="1"/>
    <col min="8" max="8" width="11.42578125" style="3"/>
    <col min="9" max="9" width="12" style="3" customWidth="1"/>
    <col min="10" max="16384" width="11.42578125" style="3"/>
  </cols>
  <sheetData>
    <row r="1" spans="1:14" ht="45" customHeight="1">
      <c r="A1" s="575" t="s">
        <v>704</v>
      </c>
      <c r="B1" s="575"/>
      <c r="C1" s="575"/>
      <c r="D1" s="575"/>
      <c r="E1" s="575"/>
      <c r="F1" s="575"/>
      <c r="G1" s="5"/>
      <c r="H1"/>
    </row>
    <row r="2" spans="1:14" ht="53.25" customHeight="1">
      <c r="A2" s="577"/>
      <c r="B2" s="577"/>
      <c r="C2" s="577"/>
      <c r="D2" s="577"/>
      <c r="E2" s="577"/>
      <c r="F2" s="577"/>
      <c r="G2" s="5"/>
    </row>
    <row r="3" spans="1:14" ht="26.25" customHeight="1">
      <c r="A3" s="107" t="s">
        <v>211</v>
      </c>
      <c r="B3" s="584"/>
      <c r="C3" s="584"/>
      <c r="D3" s="584"/>
      <c r="E3" s="581">
        <f ca="1">TODAY()</f>
        <v>43763</v>
      </c>
      <c r="F3" s="581"/>
    </row>
    <row r="4" spans="1:14" ht="22.5" customHeight="1">
      <c r="A4" s="108" t="s">
        <v>25</v>
      </c>
      <c r="B4" s="583"/>
      <c r="C4" s="583"/>
      <c r="D4" s="583"/>
      <c r="E4" s="579"/>
      <c r="F4" s="580"/>
    </row>
    <row r="5" spans="1:14">
      <c r="A5" s="34"/>
      <c r="B5" s="35"/>
      <c r="C5" s="35"/>
      <c r="D5" s="35"/>
      <c r="E5" s="35"/>
      <c r="F5" s="36"/>
      <c r="H5"/>
      <c r="I5"/>
      <c r="J5"/>
      <c r="K5"/>
      <c r="L5"/>
      <c r="M5"/>
      <c r="N5"/>
    </row>
    <row r="6" spans="1:14">
      <c r="A6" s="17"/>
      <c r="B6" s="6"/>
      <c r="C6" s="6"/>
      <c r="D6" s="6"/>
      <c r="E6" s="6"/>
      <c r="F6" s="18"/>
      <c r="H6"/>
      <c r="I6"/>
      <c r="J6"/>
      <c r="K6"/>
      <c r="L6"/>
      <c r="M6"/>
      <c r="N6"/>
    </row>
    <row r="7" spans="1:14">
      <c r="A7" s="17"/>
      <c r="B7" s="6"/>
      <c r="C7" s="6"/>
      <c r="D7" s="6"/>
      <c r="E7" s="6"/>
      <c r="F7" s="18"/>
      <c r="H7"/>
      <c r="I7"/>
      <c r="J7"/>
      <c r="K7"/>
      <c r="L7"/>
      <c r="M7"/>
      <c r="N7"/>
    </row>
    <row r="8" spans="1:14">
      <c r="A8" s="17"/>
      <c r="B8" s="30" t="s">
        <v>55</v>
      </c>
      <c r="C8" s="30"/>
      <c r="D8" s="6"/>
      <c r="E8" s="6"/>
      <c r="F8" s="18"/>
    </row>
    <row r="9" spans="1:14">
      <c r="A9" s="17"/>
      <c r="B9" s="6"/>
      <c r="C9" s="6"/>
      <c r="D9" s="6"/>
      <c r="E9" s="6"/>
      <c r="F9" s="18"/>
    </row>
    <row r="10" spans="1:14">
      <c r="A10" s="17"/>
      <c r="B10" s="6"/>
      <c r="C10" s="6"/>
      <c r="D10" s="6"/>
      <c r="E10" s="6"/>
      <c r="F10" s="18"/>
      <c r="I10"/>
    </row>
    <row r="11" spans="1:14">
      <c r="A11" s="17"/>
      <c r="B11" s="6"/>
      <c r="C11" s="6"/>
      <c r="D11" s="6"/>
      <c r="E11" s="6"/>
      <c r="F11" s="18"/>
    </row>
    <row r="12" spans="1:14">
      <c r="A12" s="17"/>
      <c r="B12" s="6"/>
      <c r="C12" s="6"/>
      <c r="D12" s="6"/>
      <c r="E12" s="6"/>
      <c r="F12" s="18"/>
      <c r="H12"/>
      <c r="I12"/>
    </row>
    <row r="13" spans="1:14">
      <c r="A13" s="17"/>
      <c r="B13" s="6"/>
      <c r="C13" s="6"/>
      <c r="D13" s="6"/>
      <c r="E13" s="6"/>
      <c r="F13" s="18"/>
      <c r="H13"/>
      <c r="I13"/>
    </row>
    <row r="14" spans="1:14">
      <c r="A14" s="17"/>
      <c r="B14" s="6"/>
      <c r="C14" s="6"/>
      <c r="D14" s="6"/>
      <c r="E14" s="6"/>
      <c r="F14" s="18"/>
      <c r="H14" s="1"/>
      <c r="I14"/>
    </row>
    <row r="15" spans="1:14">
      <c r="A15" s="17"/>
      <c r="B15" s="6"/>
      <c r="C15" s="6"/>
      <c r="D15" s="6"/>
      <c r="E15" s="6"/>
      <c r="F15" s="18"/>
    </row>
    <row r="16" spans="1:14">
      <c r="A16" s="17"/>
      <c r="B16" s="6"/>
      <c r="C16" s="6"/>
      <c r="D16" s="6"/>
      <c r="E16" s="6"/>
      <c r="F16" s="18"/>
    </row>
    <row r="17" spans="1:6">
      <c r="A17" s="17"/>
      <c r="B17" s="6"/>
      <c r="C17" s="6"/>
      <c r="D17" s="6"/>
      <c r="E17" s="6"/>
      <c r="F17" s="18"/>
    </row>
    <row r="18" spans="1:6">
      <c r="A18" s="17"/>
      <c r="B18" s="6"/>
      <c r="C18" s="6"/>
      <c r="D18" s="6"/>
      <c r="E18" s="6"/>
      <c r="F18" s="18"/>
    </row>
    <row r="19" spans="1:6">
      <c r="A19" s="17"/>
      <c r="B19" s="6"/>
      <c r="C19" s="6"/>
      <c r="D19" s="6"/>
      <c r="E19" s="6"/>
      <c r="F19" s="18"/>
    </row>
    <row r="20" spans="1:6">
      <c r="A20" s="17"/>
      <c r="B20" s="6"/>
      <c r="C20" s="6"/>
      <c r="D20" s="6"/>
      <c r="E20" s="6"/>
      <c r="F20" s="18"/>
    </row>
    <row r="21" spans="1:6">
      <c r="A21" s="17"/>
      <c r="B21" s="6"/>
      <c r="C21" s="6"/>
      <c r="D21" s="6"/>
      <c r="E21" s="6"/>
      <c r="F21" s="18"/>
    </row>
    <row r="22" spans="1:6">
      <c r="A22" s="17"/>
      <c r="B22" s="6"/>
      <c r="C22" s="6"/>
      <c r="D22" s="6"/>
      <c r="E22" s="6"/>
      <c r="F22" s="18"/>
    </row>
    <row r="23" spans="1:6">
      <c r="A23" s="17"/>
      <c r="B23" s="6"/>
      <c r="C23" s="6"/>
      <c r="D23" s="6"/>
      <c r="E23" s="6"/>
      <c r="F23" s="18"/>
    </row>
    <row r="24" spans="1:6">
      <c r="A24" s="17"/>
      <c r="B24" s="6"/>
      <c r="C24" s="6"/>
      <c r="D24" s="6"/>
      <c r="E24" s="6"/>
      <c r="F24" s="18"/>
    </row>
    <row r="25" spans="1:6">
      <c r="A25" s="17"/>
      <c r="B25" s="6"/>
      <c r="C25" s="6"/>
      <c r="D25" s="6"/>
      <c r="E25" s="6"/>
      <c r="F25" s="18"/>
    </row>
    <row r="26" spans="1:6">
      <c r="A26" s="17"/>
      <c r="B26" s="6"/>
      <c r="C26" s="6"/>
      <c r="D26" s="6"/>
      <c r="E26" s="6"/>
      <c r="F26" s="18"/>
    </row>
    <row r="27" spans="1:6">
      <c r="A27" s="17"/>
      <c r="B27" s="6"/>
      <c r="C27" s="6"/>
      <c r="D27" s="6"/>
      <c r="E27" s="6"/>
      <c r="F27" s="18"/>
    </row>
    <row r="28" spans="1:6">
      <c r="A28" s="17"/>
      <c r="B28" s="6"/>
      <c r="C28" s="6"/>
      <c r="D28" s="6"/>
      <c r="E28" s="6"/>
      <c r="F28" s="18"/>
    </row>
    <row r="29" spans="1:6">
      <c r="A29" s="17"/>
      <c r="B29" s="6"/>
      <c r="C29" s="6"/>
      <c r="D29" s="6"/>
      <c r="E29" s="6"/>
      <c r="F29" s="18"/>
    </row>
    <row r="30" spans="1:6">
      <c r="A30" s="19"/>
      <c r="B30" s="20"/>
      <c r="C30" s="20"/>
      <c r="D30" s="20"/>
      <c r="E30" s="20"/>
      <c r="F30" s="29"/>
    </row>
    <row r="31" spans="1:6" ht="27.75" customHeight="1">
      <c r="A31" s="28"/>
      <c r="D31" s="6"/>
      <c r="E31" s="6"/>
      <c r="F31" s="6"/>
    </row>
    <row r="32" spans="1:6" ht="24" customHeight="1">
      <c r="A32" s="28" t="s">
        <v>214</v>
      </c>
      <c r="B32" s="68"/>
      <c r="C32" s="68"/>
      <c r="D32" s="460" t="s">
        <v>218</v>
      </c>
      <c r="E32" s="789" t="s">
        <v>360</v>
      </c>
      <c r="F32" s="790"/>
    </row>
    <row r="33" spans="1:14" ht="18.75">
      <c r="A33" s="88">
        <v>1</v>
      </c>
      <c r="B33" s="61" t="s">
        <v>556</v>
      </c>
      <c r="C33" s="415" t="s">
        <v>151</v>
      </c>
      <c r="D33" s="461">
        <v>250</v>
      </c>
      <c r="E33" s="7"/>
      <c r="F33" s="7"/>
    </row>
    <row r="34" spans="1:14" ht="18.75">
      <c r="A34" s="88">
        <v>2</v>
      </c>
      <c r="B34" s="61" t="s">
        <v>557</v>
      </c>
      <c r="C34" s="415" t="s">
        <v>161</v>
      </c>
      <c r="D34" s="461">
        <v>161</v>
      </c>
      <c r="E34" s="622" t="str">
        <f>+E44</f>
        <v>In Ordnung</v>
      </c>
      <c r="F34" s="624"/>
    </row>
    <row r="35" spans="1:14" ht="27.75" customHeight="1">
      <c r="A35" s="245" t="s">
        <v>217</v>
      </c>
      <c r="D35"/>
      <c r="E35" s="225" t="s">
        <v>101</v>
      </c>
    </row>
    <row r="36" spans="1:14" ht="15.75">
      <c r="A36" s="89">
        <v>3</v>
      </c>
      <c r="B36" s="87" t="s">
        <v>559</v>
      </c>
      <c r="C36" s="70"/>
      <c r="D36" s="457" t="s">
        <v>120</v>
      </c>
      <c r="E36" s="417">
        <f>+E50</f>
        <v>157.33333333333331</v>
      </c>
      <c r="F36" s="11"/>
      <c r="G36" s="13"/>
    </row>
    <row r="37" spans="1:14" ht="21">
      <c r="A37" s="89">
        <v>4</v>
      </c>
      <c r="B37" s="87" t="s">
        <v>449</v>
      </c>
      <c r="C37" s="70"/>
      <c r="D37" s="457" t="s">
        <v>157</v>
      </c>
      <c r="E37" s="456">
        <f>+$D$33+2*$E$36</f>
        <v>564.66666666666663</v>
      </c>
      <c r="F37" s="225" t="s">
        <v>129</v>
      </c>
      <c r="G37" s="13"/>
    </row>
    <row r="38" spans="1:14" ht="15.75">
      <c r="A38" s="89">
        <v>5</v>
      </c>
      <c r="B38" s="87" t="s">
        <v>637</v>
      </c>
      <c r="C38" s="70"/>
      <c r="D38" s="457" t="s">
        <v>124</v>
      </c>
      <c r="E38" s="457"/>
      <c r="F38" s="417">
        <f>PI()*(POWER($E$37,2))/40000</f>
        <v>25.042298266879992</v>
      </c>
      <c r="G38" s="13"/>
    </row>
    <row r="39" spans="1:14" ht="59.25" customHeight="1">
      <c r="A39" s="71" t="s">
        <v>85</v>
      </c>
      <c r="B39" s="72"/>
      <c r="C39" s="72"/>
      <c r="D39" s="72"/>
      <c r="E39" s="72"/>
      <c r="F39" s="72" t="str">
        <f>+Inhaltsv.!$C$47</f>
        <v>Technische Daten Spielplatzgeräte - Version 5.08</v>
      </c>
      <c r="G39" s="13"/>
    </row>
    <row r="40" spans="1:14" ht="20.25" customHeight="1"/>
    <row r="42" spans="1:14" ht="24" customHeight="1"/>
    <row r="43" spans="1:14" ht="27.75" customHeight="1">
      <c r="E43"/>
      <c r="F43"/>
      <c r="G43"/>
      <c r="H43"/>
    </row>
    <row r="44" spans="1:14" customFormat="1" ht="25.5" customHeight="1">
      <c r="A44" s="787" t="s">
        <v>794</v>
      </c>
      <c r="B44" s="787"/>
      <c r="C44" s="787"/>
      <c r="D44" s="106"/>
      <c r="E44" s="617" t="str">
        <f>IF((+$D$34)&gt;200,$E$47,($E$46))</f>
        <v>In Ordnung</v>
      </c>
      <c r="F44" s="617"/>
      <c r="I44" s="3"/>
      <c r="J44" s="3"/>
      <c r="K44" s="3"/>
      <c r="L44" s="3"/>
      <c r="M44" s="3"/>
      <c r="N44" s="3"/>
    </row>
    <row r="45" spans="1:14" customFormat="1" ht="15">
      <c r="A45" s="604" t="s">
        <v>236</v>
      </c>
      <c r="B45" s="604"/>
      <c r="C45" s="604"/>
      <c r="D45" s="604"/>
      <c r="E45" s="275"/>
      <c r="F45" s="192"/>
      <c r="H45" s="3"/>
      <c r="I45" s="3"/>
      <c r="J45" s="3"/>
      <c r="K45" s="3"/>
      <c r="L45" s="3"/>
      <c r="M45" s="3"/>
      <c r="N45" s="3"/>
    </row>
    <row r="46" spans="1:14" customFormat="1" ht="15">
      <c r="A46" s="786" t="s">
        <v>795</v>
      </c>
      <c r="B46" s="786"/>
      <c r="C46" s="786"/>
      <c r="D46" s="786"/>
      <c r="E46" s="734" t="s">
        <v>96</v>
      </c>
      <c r="F46" s="734"/>
      <c r="H46" s="3"/>
      <c r="I46" s="3"/>
      <c r="J46" s="3"/>
      <c r="K46" s="3"/>
      <c r="L46" s="3"/>
      <c r="M46" s="3"/>
      <c r="N46" s="3"/>
    </row>
    <row r="47" spans="1:14" ht="15">
      <c r="A47" s="786" t="s">
        <v>796</v>
      </c>
      <c r="B47" s="786"/>
      <c r="C47" s="786"/>
      <c r="D47" s="786"/>
      <c r="E47" s="735" t="s">
        <v>793</v>
      </c>
      <c r="F47" s="735"/>
    </row>
    <row r="48" spans="1:14">
      <c r="B48"/>
      <c r="C48"/>
      <c r="D48"/>
    </row>
    <row r="49" spans="1:6" ht="15.75">
      <c r="A49" s="61" t="s">
        <v>799</v>
      </c>
      <c r="D49" s="457" t="s">
        <v>120</v>
      </c>
      <c r="E49" s="417">
        <f>2/3*($D$34)+50</f>
        <v>157.33333333333331</v>
      </c>
      <c r="F49" s="61" t="s">
        <v>101</v>
      </c>
    </row>
    <row r="50" spans="1:6" ht="15">
      <c r="A50" s="787" t="s">
        <v>558</v>
      </c>
      <c r="B50" s="787"/>
      <c r="C50" s="787"/>
      <c r="D50" s="106"/>
      <c r="E50" s="617">
        <f>IF((+$D$34)&lt;150,$E$52,($E$53))</f>
        <v>157.33333333333331</v>
      </c>
      <c r="F50" s="617"/>
    </row>
    <row r="51" spans="1:6">
      <c r="A51" s="604" t="s">
        <v>248</v>
      </c>
      <c r="B51" s="604"/>
      <c r="C51" s="604"/>
      <c r="D51" s="604"/>
      <c r="E51" s="527"/>
      <c r="F51" s="252"/>
    </row>
    <row r="52" spans="1:6" ht="15" customHeight="1">
      <c r="A52" s="788" t="s">
        <v>797</v>
      </c>
      <c r="B52" s="788"/>
      <c r="C52" s="788"/>
      <c r="D52" s="788"/>
      <c r="E52" s="734">
        <v>150</v>
      </c>
      <c r="F52" s="734"/>
    </row>
    <row r="53" spans="1:6" ht="15">
      <c r="A53" s="786" t="s">
        <v>798</v>
      </c>
      <c r="B53" s="786"/>
      <c r="C53" s="786"/>
      <c r="D53" s="786"/>
      <c r="E53" s="735">
        <f>+E49</f>
        <v>157.33333333333331</v>
      </c>
      <c r="F53" s="735"/>
    </row>
    <row r="57" spans="1:6">
      <c r="B57" s="774"/>
      <c r="C57" s="774"/>
    </row>
    <row r="58" spans="1:6">
      <c r="B58" s="774"/>
      <c r="C58" s="774"/>
    </row>
  </sheetData>
  <sheetProtection password="F263" sheet="1" objects="1" scenarios="1" selectLockedCells="1"/>
  <mergeCells count="23">
    <mergeCell ref="A1:F2"/>
    <mergeCell ref="B3:D3"/>
    <mergeCell ref="E3:F3"/>
    <mergeCell ref="B4:D4"/>
    <mergeCell ref="E4:F4"/>
    <mergeCell ref="E32:F32"/>
    <mergeCell ref="E34:F34"/>
    <mergeCell ref="E44:F44"/>
    <mergeCell ref="A45:D45"/>
    <mergeCell ref="A46:D46"/>
    <mergeCell ref="E46:F46"/>
    <mergeCell ref="A47:D47"/>
    <mergeCell ref="E47:F47"/>
    <mergeCell ref="A44:C44"/>
    <mergeCell ref="B57:C57"/>
    <mergeCell ref="B58:C58"/>
    <mergeCell ref="E50:F50"/>
    <mergeCell ref="A51:D51"/>
    <mergeCell ref="A52:D52"/>
    <mergeCell ref="E52:F52"/>
    <mergeCell ref="A53:D53"/>
    <mergeCell ref="E53:F53"/>
    <mergeCell ref="A50:C50"/>
  </mergeCells>
  <phoneticPr fontId="0" type="noConversion"/>
  <conditionalFormatting sqref="E34:F34">
    <cfRule type="cellIs" dxfId="4" priority="3" operator="greaterThan">
      <formula>35</formula>
    </cfRule>
  </conditionalFormatting>
  <conditionalFormatting sqref="E34:F34">
    <cfRule type="cellIs" dxfId="3" priority="1" stopIfTrue="1" operator="equal">
      <formula>"Höchstens 200 cm!"</formula>
    </cfRule>
    <cfRule type="cellIs" dxfId="2" priority="2" stopIfTrue="1" operator="equal">
      <formula>"In Ordnung"</formula>
    </cfRule>
  </conditionalFormatting>
  <pageMargins left="0.6692913385826772" right="0.11811023622047245" top="0.23622047244094491" bottom="0.19685039370078741" header="0.23622047244094491"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pageSetUpPr fitToPage="1"/>
  </sheetPr>
  <dimension ref="A61:B61"/>
  <sheetViews>
    <sheetView showGridLines="0" zoomScaleNormal="100" workbookViewId="0"/>
  </sheetViews>
  <sheetFormatPr baseColWidth="10" defaultRowHeight="12.75"/>
  <cols>
    <col min="1" max="1" width="66.7109375" customWidth="1"/>
    <col min="2" max="2" width="37.5703125" customWidth="1"/>
  </cols>
  <sheetData>
    <row r="61" spans="1:2" ht="42.75" customHeight="1">
      <c r="A61" s="71" t="s">
        <v>86</v>
      </c>
      <c r="B61" s="72" t="str">
        <f>+Inhaltsv.!$C$47</f>
        <v>Technische Daten Spielplatzgeräte - Version 5.08</v>
      </c>
    </row>
  </sheetData>
  <sheetProtection password="F263" sheet="1" objects="1" scenarios="1" selectLockedCells="1" selectUnlockedCells="1"/>
  <customSheetViews>
    <customSheetView guid="{31116DB4-1D35-4CCD-8F70-BBBAC3126855}" showGridLines="0" fitToPage="1">
      <selection activeCell="G42" sqref="G42"/>
      <pageMargins left="0.55118110236220474" right="0.15748031496062992" top="0.47244094488188981" bottom="0.51181102362204722" header="0.15748031496062992" footer="0.19685039370078741"/>
      <pageSetup paperSize="9" scale="94" orientation="portrait" r:id="rId1"/>
    </customSheetView>
  </customSheetViews>
  <phoneticPr fontId="0" type="noConversion"/>
  <pageMargins left="0.55118110236220474" right="0.15748031496062992" top="0.47244094488188981" bottom="0.51181102362204722" header="0.15748031496062992" footer="0.19685039370078741"/>
  <pageSetup paperSize="9" scale="94" orientation="portrait" r:id="rId2"/>
  <drawing r:id="rId3"/>
  <legacyDrawing r:id="rId4"/>
  <oleObjects>
    <mc:AlternateContent xmlns:mc="http://schemas.openxmlformats.org/markup-compatibility/2006">
      <mc:Choice Requires="x14">
        <oleObject progId="Dokument" shapeId="928879" r:id="rId5">
          <objectPr defaultSize="0" autoPict="0" r:id="rId6">
            <anchor moveWithCells="1">
              <from>
                <xdr:col>0</xdr:col>
                <xdr:colOff>381000</xdr:colOff>
                <xdr:row>3</xdr:row>
                <xdr:rowOff>114300</xdr:rowOff>
              </from>
              <to>
                <xdr:col>1</xdr:col>
                <xdr:colOff>2390775</xdr:colOff>
                <xdr:row>60</xdr:row>
                <xdr:rowOff>209550</xdr:rowOff>
              </to>
            </anchor>
          </objectPr>
        </oleObject>
      </mc:Choice>
      <mc:Fallback>
        <oleObject progId="Dokument" shapeId="928879" r:id="rId5"/>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dimension ref="A5:B59"/>
  <sheetViews>
    <sheetView showGridLines="0" workbookViewId="0"/>
  </sheetViews>
  <sheetFormatPr baseColWidth="10" defaultRowHeight="12.75"/>
  <cols>
    <col min="1" max="1" width="71" customWidth="1"/>
    <col min="2" max="2" width="22.5703125" customWidth="1"/>
  </cols>
  <sheetData>
    <row r="5" ht="33" customHeight="1"/>
    <row r="59" spans="1:2">
      <c r="A59" s="71" t="s">
        <v>87</v>
      </c>
      <c r="B59" s="72" t="str">
        <f>+Inhaltsv.!$C$47</f>
        <v>Technische Daten Spielplatzgeräte - Version 5.08</v>
      </c>
    </row>
  </sheetData>
  <sheetProtection password="F263" sheet="1" objects="1" scenarios="1" selectLockedCells="1" selectUnlockedCells="1"/>
  <customSheetViews>
    <customSheetView guid="{31116DB4-1D35-4CCD-8F70-BBBAC3126855}" showGridLines="0">
      <selection activeCell="A68" sqref="A68"/>
      <pageMargins left="0.62" right="0.15748031496062992" top="0.47244094488188981" bottom="0.51181102362204722" header="0.15748031496062992" footer="0.19685039370078741"/>
      <pageSetup paperSize="9" orientation="portrait" r:id="rId1"/>
    </customSheetView>
  </customSheetViews>
  <phoneticPr fontId="0" type="noConversion"/>
  <pageMargins left="0.62" right="0.15748031496062992" top="0.47244094488188981" bottom="0.51181102362204722" header="0.15748031496062992" footer="0.19685039370078741"/>
  <pageSetup paperSize="9" orientation="portrait" r:id="rId2"/>
  <drawing r:id="rId3"/>
  <legacyDrawing r:id="rId4"/>
  <oleObjects>
    <mc:AlternateContent xmlns:mc="http://schemas.openxmlformats.org/markup-compatibility/2006">
      <mc:Choice Requires="x14">
        <oleObject progId="Document" shapeId="907421" r:id="rId5">
          <objectPr defaultSize="0" r:id="rId6">
            <anchor moveWithCells="1">
              <from>
                <xdr:col>0</xdr:col>
                <xdr:colOff>95250</xdr:colOff>
                <xdr:row>5</xdr:row>
                <xdr:rowOff>9525</xdr:rowOff>
              </from>
              <to>
                <xdr:col>1</xdr:col>
                <xdr:colOff>1323975</xdr:colOff>
                <xdr:row>53</xdr:row>
                <xdr:rowOff>133350</xdr:rowOff>
              </to>
            </anchor>
          </objectPr>
        </oleObject>
      </mc:Choice>
      <mc:Fallback>
        <oleObject progId="Document" shapeId="907421" r:id="rId5"/>
      </mc:Fallback>
    </mc:AlternateContent>
  </oleObjec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H12"/>
  <sheetViews>
    <sheetView showGridLines="0" zoomScaleNormal="100" workbookViewId="0"/>
  </sheetViews>
  <sheetFormatPr baseColWidth="10" defaultRowHeight="12.75"/>
  <cols>
    <col min="1" max="1" width="17" customWidth="1"/>
    <col min="2" max="7" width="10.28515625" customWidth="1"/>
    <col min="8" max="8" width="19.85546875" customWidth="1"/>
    <col min="9" max="9" width="3.42578125" customWidth="1"/>
  </cols>
  <sheetData>
    <row r="1" spans="1:8" ht="56.25" customHeight="1">
      <c r="A1" s="345" t="s">
        <v>641</v>
      </c>
      <c r="B1" s="82"/>
      <c r="C1" s="82"/>
      <c r="D1" s="82"/>
      <c r="E1" s="82"/>
      <c r="F1" s="82"/>
      <c r="G1" s="83"/>
    </row>
    <row r="2" spans="1:8" ht="44.25" customHeight="1">
      <c r="B2" s="792" t="s">
        <v>582</v>
      </c>
      <c r="C2" s="792"/>
      <c r="D2" s="791" t="s">
        <v>583</v>
      </c>
      <c r="E2" s="791" t="s">
        <v>584</v>
      </c>
      <c r="F2" s="791" t="s">
        <v>585</v>
      </c>
      <c r="G2" s="791" t="s">
        <v>586</v>
      </c>
    </row>
    <row r="3" spans="1:8" ht="51" customHeight="1">
      <c r="B3" s="396" t="s">
        <v>587</v>
      </c>
      <c r="C3" s="395" t="s">
        <v>588</v>
      </c>
      <c r="D3" s="791"/>
      <c r="E3" s="791"/>
      <c r="F3" s="791"/>
      <c r="G3" s="791"/>
    </row>
    <row r="4" spans="1:8" ht="72" customHeight="1">
      <c r="A4" s="393" t="s">
        <v>574</v>
      </c>
      <c r="B4" s="74"/>
      <c r="H4" s="67"/>
    </row>
    <row r="5" spans="1:8" ht="72" customHeight="1">
      <c r="A5" s="394" t="s">
        <v>575</v>
      </c>
      <c r="B5" s="74"/>
      <c r="H5" s="67"/>
    </row>
    <row r="6" spans="1:8" ht="72" customHeight="1">
      <c r="A6" s="394" t="s">
        <v>576</v>
      </c>
      <c r="B6" s="74"/>
      <c r="H6" s="67"/>
    </row>
    <row r="7" spans="1:8" ht="72" customHeight="1">
      <c r="A7" s="394" t="s">
        <v>577</v>
      </c>
      <c r="B7" s="74"/>
      <c r="H7" s="67"/>
    </row>
    <row r="8" spans="1:8" ht="72" customHeight="1">
      <c r="A8" s="394" t="s">
        <v>578</v>
      </c>
      <c r="B8" s="74"/>
      <c r="H8" s="67"/>
    </row>
    <row r="9" spans="1:8" ht="72" customHeight="1">
      <c r="A9" s="394" t="s">
        <v>579</v>
      </c>
      <c r="B9" s="74"/>
      <c r="H9" s="67"/>
    </row>
    <row r="10" spans="1:8" ht="72" customHeight="1">
      <c r="A10" s="394" t="s">
        <v>580</v>
      </c>
      <c r="B10" s="74"/>
      <c r="H10" s="67"/>
    </row>
    <row r="11" spans="1:8" ht="72" customHeight="1">
      <c r="A11" s="394" t="s">
        <v>581</v>
      </c>
      <c r="B11" s="74"/>
      <c r="H11" s="67"/>
    </row>
    <row r="12" spans="1:8" ht="15" customHeight="1">
      <c r="A12" s="71" t="s">
        <v>88</v>
      </c>
      <c r="B12" s="71"/>
      <c r="C12" s="71"/>
      <c r="D12" s="71"/>
      <c r="E12" s="71"/>
      <c r="F12" s="71"/>
      <c r="G12" s="73" t="str">
        <f>+Inhaltsv.!$C$47</f>
        <v>Technische Daten Spielplatzgeräte - Version 5.08</v>
      </c>
      <c r="H12" s="67"/>
    </row>
  </sheetData>
  <sheetProtection password="F263" sheet="1" objects="1" scenarios="1" selectLockedCells="1" selectUnlockedCells="1"/>
  <customSheetViews>
    <customSheetView guid="{31116DB4-1D35-4CCD-8F70-BBBAC3126855}" showGridLines="0">
      <selection activeCell="J3" sqref="J3"/>
      <pageMargins left="0.81" right="0.14000000000000001" top="0.28000000000000003" bottom="0.18" header="0.17" footer="0.16"/>
      <pageSetup paperSize="9" scale="110" orientation="portrait" horizontalDpi="300" verticalDpi="300" r:id="rId1"/>
      <headerFooter alignWithMargins="0"/>
    </customSheetView>
  </customSheetViews>
  <mergeCells count="5">
    <mergeCell ref="G2:G3"/>
    <mergeCell ref="B2:C2"/>
    <mergeCell ref="D2:D3"/>
    <mergeCell ref="E2:E3"/>
    <mergeCell ref="F2:F3"/>
  </mergeCells>
  <phoneticPr fontId="0" type="noConversion"/>
  <pageMargins left="0.82677165354330717" right="0.15748031496062992" top="0.27559055118110237" bottom="0.19685039370078741" header="0.15748031496062992" footer="0.15748031496062992"/>
  <pageSetup paperSize="9" orientation="portrait" horizontalDpi="300" verticalDpi="300"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B36"/>
  <sheetViews>
    <sheetView showGridLines="0" zoomScaleNormal="100" workbookViewId="0">
      <selection activeCell="F1" sqref="F1"/>
    </sheetView>
  </sheetViews>
  <sheetFormatPr baseColWidth="10" defaultRowHeight="12.75"/>
  <cols>
    <col min="1" max="1" width="120.5703125" customWidth="1"/>
    <col min="2" max="2" width="34.28515625" customWidth="1"/>
  </cols>
  <sheetData>
    <row r="1" spans="1:1" ht="147" customHeight="1">
      <c r="A1" s="323"/>
    </row>
    <row r="36" spans="1:2">
      <c r="A36" s="71" t="s">
        <v>89</v>
      </c>
      <c r="B36" s="72" t="str">
        <f>+Inhaltsv.!$C$47</f>
        <v>Technische Daten Spielplatzgeräte - Version 5.08</v>
      </c>
    </row>
  </sheetData>
  <sheetProtection password="F263" sheet="1" objects="1" scenarios="1" selectLockedCells="1" selectUnlockedCells="1"/>
  <phoneticPr fontId="0" type="noConversion"/>
  <pageMargins left="0.36" right="0.15748031496062992" top="0.27559055118110237" bottom="0.23622047244094491" header="0.15748031496062992" footer="0.15748031496062992"/>
  <pageSetup paperSize="9" scale="94" orientation="landscape"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pageSetUpPr fitToPage="1"/>
  </sheetPr>
  <dimension ref="A1:B36"/>
  <sheetViews>
    <sheetView showGridLines="0" workbookViewId="0"/>
  </sheetViews>
  <sheetFormatPr baseColWidth="10" defaultRowHeight="12.75"/>
  <cols>
    <col min="1" max="1" width="120.5703125" customWidth="1"/>
    <col min="2" max="2" width="34.28515625" customWidth="1"/>
  </cols>
  <sheetData>
    <row r="1" ht="147" customHeight="1"/>
    <row r="36" spans="1:2">
      <c r="A36" s="71" t="s">
        <v>90</v>
      </c>
      <c r="B36" s="72" t="str">
        <f>+Inhaltsv.!$C$47</f>
        <v>Technische Daten Spielplatzgeräte - Version 5.08</v>
      </c>
    </row>
  </sheetData>
  <sheetProtection password="F263" sheet="1" objects="1" scenarios="1" selectLockedCells="1" selectUnlockedCells="1"/>
  <customSheetViews>
    <customSheetView guid="{31116DB4-1D35-4CCD-8F70-BBBAC3126855}" showGridLines="0" fitToPage="1">
      <selection activeCell="C8" sqref="C8"/>
      <pageMargins left="0.36" right="0.15748031496062992" top="0.27559055118110237" bottom="0.23622047244094491" header="0.15748031496062992" footer="0.15748031496062992"/>
      <pageSetup paperSize="9" scale="94" orientation="landscape" r:id="rId1"/>
    </customSheetView>
  </customSheetViews>
  <phoneticPr fontId="0" type="noConversion"/>
  <pageMargins left="0.36" right="0.15748031496062992" top="0.27559055118110237" bottom="0.23622047244094491" header="0.15748031496062992" footer="0.15748031496062992"/>
  <pageSetup paperSize="9" scale="93" orientation="landscape" r:id="rId2"/>
  <drawing r:id="rId3"/>
  <legacyDrawing r:id="rId4"/>
  <oleObjects>
    <mc:AlternateContent xmlns:mc="http://schemas.openxmlformats.org/markup-compatibility/2006">
      <mc:Choice Requires="x14">
        <oleObject progId="Document" shapeId="926834" r:id="rId5">
          <objectPr defaultSize="0" autoPict="0" r:id="rId6">
            <anchor moveWithCells="1">
              <from>
                <xdr:col>0</xdr:col>
                <xdr:colOff>19050</xdr:colOff>
                <xdr:row>0</xdr:row>
                <xdr:rowOff>552450</xdr:rowOff>
              </from>
              <to>
                <xdr:col>1</xdr:col>
                <xdr:colOff>2266950</xdr:colOff>
                <xdr:row>33</xdr:row>
                <xdr:rowOff>85725</xdr:rowOff>
              </to>
            </anchor>
          </objectPr>
        </oleObject>
      </mc:Choice>
      <mc:Fallback>
        <oleObject progId="Document" shapeId="926834" r:id="rId5"/>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K74"/>
  <sheetViews>
    <sheetView showGridLines="0" topLeftCell="A21" workbookViewId="0">
      <selection activeCell="D3" sqref="D3:E3"/>
    </sheetView>
  </sheetViews>
  <sheetFormatPr baseColWidth="10" defaultRowHeight="12.75"/>
  <cols>
    <col min="1" max="1" width="5.7109375" style="106" customWidth="1"/>
    <col min="2" max="2" width="47.5703125" style="106" customWidth="1"/>
    <col min="3" max="3" width="11.42578125" style="106"/>
    <col min="4" max="5" width="10.140625" style="106" customWidth="1"/>
    <col min="6" max="6" width="5.7109375" style="106" customWidth="1"/>
    <col min="7" max="7" width="22.140625" style="106" customWidth="1"/>
    <col min="8" max="8" width="25.7109375" style="106" customWidth="1"/>
    <col min="9" max="9" width="13.85546875" style="106" customWidth="1"/>
    <col min="10" max="10" width="15.5703125" style="106" customWidth="1"/>
    <col min="11" max="16384" width="11.42578125" style="106"/>
  </cols>
  <sheetData>
    <row r="1" spans="1:11" ht="45" customHeight="1">
      <c r="A1" s="593" t="s">
        <v>365</v>
      </c>
      <c r="B1" s="593"/>
      <c r="C1" s="593"/>
      <c r="D1" s="593"/>
      <c r="E1" s="593"/>
      <c r="F1" s="105"/>
    </row>
    <row r="2" spans="1:11" ht="54" customHeight="1">
      <c r="A2" s="594"/>
      <c r="B2" s="594"/>
      <c r="C2" s="594"/>
      <c r="D2" s="594"/>
      <c r="E2" s="594"/>
      <c r="F2" s="105"/>
      <c r="G2" s="127"/>
      <c r="H2" s="127"/>
      <c r="I2" s="127"/>
      <c r="J2" s="127"/>
    </row>
    <row r="3" spans="1:11" ht="26.25" customHeight="1">
      <c r="A3" s="107" t="s">
        <v>24</v>
      </c>
      <c r="B3" s="584"/>
      <c r="C3" s="679"/>
      <c r="D3" s="581">
        <f ca="1">TODAY()</f>
        <v>43763</v>
      </c>
      <c r="E3" s="581"/>
      <c r="G3" s="127"/>
      <c r="H3" s="127"/>
      <c r="I3" s="127"/>
      <c r="J3" s="127"/>
    </row>
    <row r="4" spans="1:11" ht="22.5" customHeight="1">
      <c r="A4" s="108" t="s">
        <v>25</v>
      </c>
      <c r="B4" s="680"/>
      <c r="C4" s="681"/>
      <c r="D4" s="579"/>
      <c r="E4" s="580"/>
      <c r="G4" s="127"/>
      <c r="H4" s="127"/>
      <c r="I4" s="127"/>
      <c r="J4" s="127"/>
    </row>
    <row r="5" spans="1:11">
      <c r="A5" s="157"/>
      <c r="B5" s="158"/>
      <c r="C5" s="158"/>
      <c r="D5" s="158"/>
      <c r="E5" s="159"/>
      <c r="G5" s="127"/>
      <c r="H5" s="127"/>
      <c r="I5" s="127"/>
      <c r="J5" s="127"/>
      <c r="K5" s="127"/>
    </row>
    <row r="6" spans="1:11" ht="22.5" customHeight="1">
      <c r="A6" s="109"/>
      <c r="B6" s="110"/>
      <c r="C6" s="110"/>
      <c r="D6" s="110"/>
      <c r="E6" s="111"/>
      <c r="G6" s="127"/>
      <c r="H6" s="127"/>
      <c r="I6" s="127"/>
      <c r="J6" s="127"/>
      <c r="K6" s="127"/>
    </row>
    <row r="7" spans="1:11">
      <c r="A7" s="109"/>
      <c r="B7" s="110"/>
      <c r="C7" s="110"/>
      <c r="D7" s="110"/>
      <c r="E7" s="111"/>
      <c r="G7" s="127"/>
      <c r="H7" s="127"/>
      <c r="I7" s="127"/>
      <c r="J7" s="127"/>
      <c r="K7" s="127"/>
    </row>
    <row r="8" spans="1:11">
      <c r="A8" s="109"/>
      <c r="B8" s="112" t="s">
        <v>491</v>
      </c>
      <c r="C8" s="110"/>
      <c r="D8" s="110"/>
      <c r="E8" s="111"/>
      <c r="G8" s="127"/>
      <c r="H8" s="127"/>
      <c r="I8" s="127"/>
      <c r="J8" s="127"/>
    </row>
    <row r="9" spans="1:11">
      <c r="A9" s="109"/>
      <c r="B9" s="110"/>
      <c r="C9" s="110"/>
      <c r="D9" s="110"/>
      <c r="E9" s="111"/>
      <c r="G9" s="127"/>
      <c r="H9" s="127"/>
      <c r="I9" s="127"/>
      <c r="J9" s="127"/>
    </row>
    <row r="10" spans="1:11">
      <c r="A10" s="109"/>
      <c r="B10" s="110"/>
      <c r="C10" s="110"/>
      <c r="D10" s="110"/>
      <c r="E10" s="111"/>
      <c r="G10" s="127"/>
      <c r="H10" s="127"/>
      <c r="I10" s="127"/>
      <c r="J10" s="127"/>
    </row>
    <row r="11" spans="1:11">
      <c r="A11" s="109"/>
      <c r="B11" s="110"/>
      <c r="C11" s="110"/>
      <c r="D11" s="110"/>
      <c r="E11" s="111"/>
      <c r="G11" s="127"/>
      <c r="H11" s="127"/>
      <c r="I11" s="127"/>
      <c r="J11" s="127"/>
    </row>
    <row r="12" spans="1:11" ht="32.25" customHeight="1">
      <c r="A12" s="109"/>
      <c r="B12" s="110"/>
      <c r="C12" s="110"/>
      <c r="D12" s="110"/>
      <c r="E12" s="111"/>
      <c r="G12" s="127"/>
      <c r="H12" s="127"/>
      <c r="I12" s="127"/>
      <c r="J12" s="127"/>
    </row>
    <row r="13" spans="1:11">
      <c r="A13" s="109"/>
      <c r="B13" s="110"/>
      <c r="C13" s="110"/>
      <c r="D13" s="110"/>
      <c r="E13" s="111"/>
      <c r="G13" s="127"/>
      <c r="H13" s="127"/>
      <c r="I13" s="127"/>
      <c r="J13" s="127"/>
    </row>
    <row r="14" spans="1:11" ht="43.5" customHeight="1">
      <c r="A14" s="109"/>
      <c r="B14" s="110"/>
      <c r="C14" s="110"/>
      <c r="D14" s="110"/>
      <c r="E14" s="111"/>
      <c r="G14" s="127"/>
      <c r="H14" s="127"/>
      <c r="I14" s="127"/>
      <c r="J14" s="127"/>
    </row>
    <row r="15" spans="1:11">
      <c r="A15" s="109"/>
      <c r="B15" s="110"/>
      <c r="C15" s="110"/>
      <c r="D15" s="110"/>
      <c r="E15" s="111"/>
      <c r="G15" s="127"/>
      <c r="H15" s="127"/>
      <c r="I15" s="127"/>
      <c r="J15" s="127"/>
    </row>
    <row r="16" spans="1:11" ht="39.75" customHeight="1">
      <c r="A16" s="109"/>
      <c r="B16" s="110"/>
      <c r="C16" s="110"/>
      <c r="D16" s="110"/>
      <c r="E16" s="111"/>
      <c r="G16" s="127"/>
      <c r="H16" s="127"/>
      <c r="I16" s="127"/>
      <c r="J16" s="127"/>
    </row>
    <row r="17" spans="1:10">
      <c r="A17" s="109"/>
      <c r="B17" s="110"/>
      <c r="C17" s="110"/>
      <c r="D17" s="110"/>
      <c r="E17" s="111"/>
      <c r="G17" s="127"/>
      <c r="H17" s="127"/>
      <c r="I17" s="127"/>
      <c r="J17" s="127"/>
    </row>
    <row r="18" spans="1:10" ht="17.25" customHeight="1">
      <c r="A18" s="109"/>
      <c r="B18" s="110"/>
      <c r="C18" s="110"/>
      <c r="D18" s="110"/>
      <c r="E18" s="111"/>
      <c r="G18" s="127"/>
      <c r="H18" s="127"/>
      <c r="I18" s="127"/>
      <c r="J18" s="127"/>
    </row>
    <row r="19" spans="1:10">
      <c r="A19" s="109"/>
      <c r="B19" s="110"/>
      <c r="C19" s="110"/>
      <c r="D19" s="110"/>
      <c r="E19" s="111"/>
      <c r="G19" s="127"/>
      <c r="H19" s="127"/>
      <c r="I19" s="127"/>
      <c r="J19" s="127"/>
    </row>
    <row r="20" spans="1:10">
      <c r="A20" s="109"/>
      <c r="B20" s="110"/>
      <c r="C20" s="110"/>
      <c r="D20" s="110"/>
      <c r="E20" s="111"/>
      <c r="G20" s="127"/>
      <c r="H20" s="127"/>
      <c r="I20" s="127"/>
      <c r="J20" s="127"/>
    </row>
    <row r="21" spans="1:10">
      <c r="A21" s="109"/>
      <c r="B21" s="110"/>
      <c r="C21" s="110"/>
      <c r="D21" s="110"/>
      <c r="E21" s="111"/>
      <c r="G21" s="127"/>
      <c r="H21" s="127"/>
      <c r="I21" s="127"/>
      <c r="J21" s="127"/>
    </row>
    <row r="22" spans="1:10">
      <c r="A22" s="109"/>
      <c r="B22" s="110"/>
      <c r="C22" s="110"/>
      <c r="D22" s="110"/>
      <c r="E22" s="111"/>
      <c r="G22" s="127"/>
      <c r="H22" s="127"/>
      <c r="I22" s="127"/>
      <c r="J22" s="127"/>
    </row>
    <row r="23" spans="1:10">
      <c r="A23" s="109"/>
      <c r="B23" s="110"/>
      <c r="C23" s="110"/>
      <c r="D23" s="110"/>
      <c r="E23" s="111"/>
      <c r="G23" s="127"/>
      <c r="H23" s="127"/>
      <c r="I23" s="127"/>
      <c r="J23" s="127"/>
    </row>
    <row r="24" spans="1:10">
      <c r="A24" s="109"/>
      <c r="B24" s="110"/>
      <c r="C24" s="110"/>
      <c r="D24" s="110"/>
      <c r="E24" s="111"/>
      <c r="G24" s="127"/>
      <c r="H24" s="127"/>
      <c r="I24" s="127"/>
      <c r="J24" s="127"/>
    </row>
    <row r="25" spans="1:10">
      <c r="A25" s="109"/>
      <c r="B25" s="110"/>
      <c r="C25" s="110"/>
      <c r="D25" s="110"/>
      <c r="E25" s="111"/>
    </row>
    <row r="26" spans="1:10">
      <c r="A26" s="109"/>
      <c r="B26" s="110"/>
      <c r="C26" s="110"/>
      <c r="D26" s="110"/>
      <c r="E26" s="111"/>
    </row>
    <row r="27" spans="1:10">
      <c r="A27" s="115"/>
      <c r="B27" s="116"/>
      <c r="C27" s="116"/>
      <c r="D27" s="116"/>
      <c r="E27" s="340"/>
    </row>
    <row r="28" spans="1:10" ht="33.75" customHeight="1">
      <c r="A28" s="794" t="s">
        <v>26</v>
      </c>
      <c r="B28" s="794"/>
      <c r="C28" s="794"/>
      <c r="D28" s="794"/>
    </row>
    <row r="29" spans="1:10" ht="35.25" customHeight="1">
      <c r="A29" s="341">
        <v>1</v>
      </c>
      <c r="B29" s="795" t="s">
        <v>763</v>
      </c>
      <c r="C29" s="795"/>
      <c r="D29" s="795"/>
      <c r="E29" s="795"/>
    </row>
    <row r="30" spans="1:10" ht="40.5" customHeight="1">
      <c r="A30" s="341">
        <v>2</v>
      </c>
      <c r="B30" s="795" t="s">
        <v>762</v>
      </c>
      <c r="C30" s="795"/>
      <c r="D30" s="795"/>
      <c r="E30" s="795"/>
    </row>
    <row r="31" spans="1:10" ht="37.5" customHeight="1">
      <c r="A31" s="341">
        <v>3</v>
      </c>
      <c r="B31" s="795" t="s">
        <v>27</v>
      </c>
      <c r="C31" s="795"/>
      <c r="D31" s="795"/>
      <c r="E31" s="795"/>
      <c r="F31" s="128"/>
    </row>
    <row r="32" spans="1:10" ht="45.75" customHeight="1">
      <c r="A32" s="341">
        <v>4</v>
      </c>
      <c r="B32" s="795" t="s">
        <v>28</v>
      </c>
      <c r="C32" s="795"/>
      <c r="D32" s="795"/>
      <c r="E32" s="795"/>
      <c r="F32" s="128"/>
    </row>
    <row r="33" spans="1:11" ht="24.75" customHeight="1">
      <c r="A33" s="71" t="s">
        <v>91</v>
      </c>
      <c r="B33" s="72"/>
      <c r="C33" s="72"/>
      <c r="D33" s="72"/>
      <c r="E33" s="72" t="str">
        <f>+Inhaltsv.!$C$47</f>
        <v>Technische Daten Spielplatzgeräte - Version 5.08</v>
      </c>
    </row>
    <row r="34" spans="1:11">
      <c r="C34" s="110"/>
      <c r="D34" s="110"/>
      <c r="E34" s="110"/>
    </row>
    <row r="35" spans="1:11" ht="24" customHeight="1">
      <c r="C35" s="793"/>
      <c r="D35" s="793"/>
      <c r="E35" s="793"/>
    </row>
    <row r="36" spans="1:11" ht="27.75" customHeight="1">
      <c r="D36" s="127"/>
      <c r="E36" s="127"/>
      <c r="F36" s="127"/>
    </row>
    <row r="37" spans="1:11" s="127" customFormat="1" ht="25.5" customHeight="1">
      <c r="G37" s="106"/>
      <c r="H37" s="106"/>
      <c r="I37" s="106"/>
      <c r="J37" s="106"/>
      <c r="K37" s="106"/>
    </row>
    <row r="38" spans="1:11" ht="36.75" customHeight="1">
      <c r="A38" s="127"/>
      <c r="B38" s="127"/>
      <c r="C38" s="127"/>
      <c r="D38" s="127"/>
      <c r="E38" s="127"/>
    </row>
    <row r="39" spans="1:11" s="127" customFormat="1">
      <c r="G39" s="106"/>
      <c r="H39" s="106"/>
      <c r="I39" s="106"/>
      <c r="J39" s="106"/>
      <c r="K39" s="106"/>
    </row>
    <row r="40" spans="1:11">
      <c r="B40" s="127"/>
      <c r="C40" s="127"/>
    </row>
    <row r="41" spans="1:11">
      <c r="B41" s="127"/>
      <c r="C41" s="127"/>
    </row>
    <row r="42" spans="1:11">
      <c r="B42" s="135"/>
      <c r="C42" s="135"/>
    </row>
    <row r="43" spans="1:11">
      <c r="B43" s="135"/>
      <c r="C43" s="135"/>
    </row>
    <row r="44" spans="1:11">
      <c r="B44" s="135"/>
      <c r="C44" s="135"/>
    </row>
    <row r="45" spans="1:11">
      <c r="B45" s="135"/>
      <c r="C45" s="127"/>
    </row>
    <row r="51" spans="7:10">
      <c r="G51" s="127"/>
      <c r="H51" s="127"/>
      <c r="I51" s="127"/>
      <c r="J51" s="127"/>
    </row>
    <row r="52" spans="7:10">
      <c r="G52" s="127"/>
      <c r="H52" s="127"/>
      <c r="I52" s="127"/>
      <c r="J52" s="127"/>
    </row>
    <row r="53" spans="7:10">
      <c r="G53" s="127"/>
      <c r="H53" s="127"/>
      <c r="I53" s="127"/>
      <c r="J53" s="127"/>
    </row>
    <row r="54" spans="7:10" ht="29.25" customHeight="1">
      <c r="G54" s="127"/>
      <c r="H54" s="127"/>
      <c r="I54" s="127"/>
      <c r="J54" s="127"/>
    </row>
    <row r="55" spans="7:10" ht="18.75" customHeight="1">
      <c r="G55" s="127"/>
      <c r="H55" s="127"/>
      <c r="I55" s="127"/>
      <c r="J55" s="127"/>
    </row>
    <row r="56" spans="7:10" ht="18" customHeight="1">
      <c r="G56" s="127"/>
      <c r="H56" s="127"/>
      <c r="I56" s="127"/>
      <c r="J56" s="127"/>
    </row>
    <row r="57" spans="7:10" ht="28.5" customHeight="1">
      <c r="G57" s="127"/>
      <c r="H57" s="127"/>
      <c r="I57" s="127"/>
      <c r="J57" s="127"/>
    </row>
    <row r="58" spans="7:10">
      <c r="G58" s="127"/>
      <c r="H58" s="127"/>
      <c r="I58" s="127"/>
      <c r="J58" s="127"/>
    </row>
    <row r="59" spans="7:10">
      <c r="G59" s="127"/>
      <c r="H59" s="127"/>
      <c r="I59" s="127"/>
      <c r="J59" s="127"/>
    </row>
    <row r="60" spans="7:10">
      <c r="G60" s="127"/>
      <c r="H60" s="127"/>
      <c r="I60" s="127"/>
      <c r="J60" s="127"/>
    </row>
    <row r="61" spans="7:10">
      <c r="G61" s="127"/>
      <c r="H61" s="127"/>
      <c r="I61" s="127"/>
      <c r="J61" s="127"/>
    </row>
    <row r="62" spans="7:10">
      <c r="G62" s="127"/>
      <c r="H62" s="127"/>
      <c r="I62" s="127"/>
      <c r="J62" s="127"/>
    </row>
    <row r="63" spans="7:10">
      <c r="G63" s="127"/>
      <c r="H63" s="127"/>
      <c r="I63" s="127"/>
      <c r="J63" s="127"/>
    </row>
    <row r="64" spans="7:10" ht="18.75" customHeight="1">
      <c r="G64" s="127"/>
      <c r="H64" s="127"/>
      <c r="I64" s="127"/>
      <c r="J64" s="127"/>
    </row>
    <row r="65" spans="7:10">
      <c r="G65" s="127"/>
      <c r="H65" s="127"/>
      <c r="I65" s="127"/>
      <c r="J65" s="127"/>
    </row>
    <row r="66" spans="7:10" ht="21" customHeight="1">
      <c r="G66" s="127"/>
      <c r="H66" s="127"/>
      <c r="I66" s="127"/>
      <c r="J66" s="127"/>
    </row>
    <row r="67" spans="7:10">
      <c r="G67" s="127"/>
      <c r="H67" s="127"/>
      <c r="I67" s="127"/>
      <c r="J67" s="127"/>
    </row>
    <row r="68" spans="7:10" ht="18.75" customHeight="1">
      <c r="G68" s="127"/>
      <c r="H68" s="127"/>
      <c r="I68" s="127"/>
      <c r="J68" s="127"/>
    </row>
    <row r="69" spans="7:10" ht="16.5" customHeight="1">
      <c r="G69" s="127"/>
      <c r="H69" s="127"/>
      <c r="I69" s="127"/>
      <c r="J69" s="127"/>
    </row>
    <row r="70" spans="7:10">
      <c r="G70" s="127"/>
      <c r="H70" s="127"/>
      <c r="I70" s="127"/>
      <c r="J70" s="127"/>
    </row>
    <row r="71" spans="7:10">
      <c r="G71" s="127"/>
      <c r="H71" s="127"/>
      <c r="I71" s="127"/>
      <c r="J71" s="127"/>
    </row>
    <row r="72" spans="7:10">
      <c r="G72" s="127"/>
      <c r="H72" s="127"/>
      <c r="I72" s="127"/>
      <c r="J72" s="127"/>
    </row>
    <row r="73" spans="7:10">
      <c r="G73" s="127"/>
      <c r="H73" s="127"/>
      <c r="I73" s="127"/>
      <c r="J73" s="127"/>
    </row>
    <row r="74" spans="7:10">
      <c r="G74" s="127"/>
      <c r="H74" s="127"/>
      <c r="I74" s="127"/>
      <c r="J74" s="127"/>
    </row>
  </sheetData>
  <sheetProtection password="F263" sheet="1" objects="1" scenarios="1" selectLockedCells="1"/>
  <mergeCells count="11">
    <mergeCell ref="C35:E35"/>
    <mergeCell ref="A1:E2"/>
    <mergeCell ref="B3:C3"/>
    <mergeCell ref="D3:E3"/>
    <mergeCell ref="B4:C4"/>
    <mergeCell ref="D4:E4"/>
    <mergeCell ref="A28:D28"/>
    <mergeCell ref="B29:E29"/>
    <mergeCell ref="B30:E30"/>
    <mergeCell ref="B31:E31"/>
    <mergeCell ref="B32:E32"/>
  </mergeCells>
  <phoneticPr fontId="0" type="noConversion"/>
  <pageMargins left="0.6692913385826772" right="0.15748031496062992" top="0.23622047244094491" bottom="0.19685039370078741" header="0.23622047244094491" footer="0"/>
  <pageSetup paperSize="9" scale="10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H20"/>
  <sheetViews>
    <sheetView showGridLines="0" workbookViewId="0">
      <selection activeCell="I15" sqref="I15"/>
    </sheetView>
  </sheetViews>
  <sheetFormatPr baseColWidth="10" defaultRowHeight="12.75"/>
  <cols>
    <col min="1" max="1" width="23" style="127" customWidth="1"/>
    <col min="2" max="2" width="9.85546875" style="127" customWidth="1"/>
    <col min="3" max="3" width="43.7109375" style="127" customWidth="1"/>
    <col min="4" max="4" width="18.85546875" style="127" bestFit="1" customWidth="1"/>
    <col min="5" max="5" width="14.28515625" style="127" customWidth="1"/>
    <col min="6" max="6" width="12.5703125" style="342" customWidth="1"/>
    <col min="7" max="7" width="11.42578125" style="127"/>
    <col min="8" max="8" width="14" style="127" customWidth="1"/>
    <col min="9" max="16384" width="11.42578125" style="127"/>
  </cols>
  <sheetData>
    <row r="1" spans="1:8" ht="64.5" customHeight="1">
      <c r="A1" s="594" t="s">
        <v>29</v>
      </c>
      <c r="B1" s="594"/>
      <c r="C1" s="594"/>
      <c r="D1" s="594"/>
      <c r="E1" s="594"/>
      <c r="F1" s="594"/>
      <c r="G1" s="594"/>
      <c r="H1" s="594"/>
    </row>
    <row r="2" spans="1:8" ht="45.75" thickBot="1">
      <c r="A2" s="814" t="s">
        <v>377</v>
      </c>
      <c r="B2" s="815"/>
      <c r="C2" s="249" t="s">
        <v>378</v>
      </c>
      <c r="D2" s="249" t="s">
        <v>379</v>
      </c>
      <c r="E2" s="250" t="s">
        <v>30</v>
      </c>
      <c r="F2" s="250" t="s">
        <v>31</v>
      </c>
      <c r="G2" s="250" t="s">
        <v>32</v>
      </c>
      <c r="H2" s="250" t="s">
        <v>766</v>
      </c>
    </row>
    <row r="3" spans="1:8" ht="35.25" customHeight="1">
      <c r="A3" s="816" t="s">
        <v>33</v>
      </c>
      <c r="B3" s="817"/>
      <c r="C3" s="470" t="s">
        <v>34</v>
      </c>
      <c r="D3" s="470" t="s">
        <v>35</v>
      </c>
      <c r="E3" s="471" t="s">
        <v>112</v>
      </c>
      <c r="F3" s="471" t="s">
        <v>112</v>
      </c>
      <c r="G3" s="471" t="s">
        <v>112</v>
      </c>
      <c r="H3" s="471" t="s">
        <v>112</v>
      </c>
    </row>
    <row r="4" spans="1:8" ht="35.25" customHeight="1">
      <c r="A4" s="818" t="s">
        <v>36</v>
      </c>
      <c r="B4" s="819"/>
      <c r="C4" s="472" t="s">
        <v>37</v>
      </c>
      <c r="D4" s="472" t="s">
        <v>38</v>
      </c>
      <c r="E4" s="473">
        <v>100</v>
      </c>
      <c r="F4" s="474" t="s">
        <v>112</v>
      </c>
      <c r="G4" s="474" t="s">
        <v>112</v>
      </c>
      <c r="H4" s="474" t="s">
        <v>112</v>
      </c>
    </row>
    <row r="5" spans="1:8" ht="35.25" customHeight="1">
      <c r="A5" s="818" t="s">
        <v>39</v>
      </c>
      <c r="B5" s="819"/>
      <c r="C5" s="472"/>
      <c r="D5" s="472" t="s">
        <v>38</v>
      </c>
      <c r="E5" s="473">
        <v>100</v>
      </c>
      <c r="F5" s="474" t="s">
        <v>112</v>
      </c>
      <c r="G5" s="474" t="s">
        <v>112</v>
      </c>
      <c r="H5" s="474" t="s">
        <v>112</v>
      </c>
    </row>
    <row r="6" spans="1:8" ht="28.5" customHeight="1">
      <c r="A6" s="796" t="s">
        <v>40</v>
      </c>
      <c r="B6" s="797"/>
      <c r="C6" s="800" t="s">
        <v>41</v>
      </c>
      <c r="D6" s="800" t="s">
        <v>42</v>
      </c>
      <c r="E6" s="475">
        <v>200</v>
      </c>
      <c r="F6" s="475">
        <v>20</v>
      </c>
      <c r="G6" s="475">
        <v>10</v>
      </c>
      <c r="H6" s="475">
        <v>30</v>
      </c>
    </row>
    <row r="7" spans="1:8" ht="28.5" customHeight="1">
      <c r="A7" s="798"/>
      <c r="B7" s="799"/>
      <c r="C7" s="801"/>
      <c r="D7" s="801"/>
      <c r="E7" s="476">
        <v>300</v>
      </c>
      <c r="F7" s="476">
        <v>30</v>
      </c>
      <c r="G7" s="476">
        <v>10</v>
      </c>
      <c r="H7" s="476">
        <v>40</v>
      </c>
    </row>
    <row r="8" spans="1:8" ht="28.5" customHeight="1">
      <c r="A8" s="808" t="s">
        <v>43</v>
      </c>
      <c r="B8" s="809"/>
      <c r="C8" s="812" t="s">
        <v>44</v>
      </c>
      <c r="D8" s="812" t="s">
        <v>42</v>
      </c>
      <c r="E8" s="477">
        <v>200</v>
      </c>
      <c r="F8" s="477">
        <v>20</v>
      </c>
      <c r="G8" s="477">
        <v>10</v>
      </c>
      <c r="H8" s="477">
        <v>30</v>
      </c>
    </row>
    <row r="9" spans="1:8" ht="28.5" customHeight="1">
      <c r="A9" s="810"/>
      <c r="B9" s="811"/>
      <c r="C9" s="813"/>
      <c r="D9" s="813"/>
      <c r="E9" s="478">
        <v>300</v>
      </c>
      <c r="F9" s="478">
        <v>30</v>
      </c>
      <c r="G9" s="478">
        <v>10</v>
      </c>
      <c r="H9" s="478">
        <v>40</v>
      </c>
    </row>
    <row r="10" spans="1:8" ht="28.5" customHeight="1">
      <c r="A10" s="808" t="s">
        <v>45</v>
      </c>
      <c r="B10" s="809"/>
      <c r="C10" s="812" t="s">
        <v>46</v>
      </c>
      <c r="D10" s="812" t="s">
        <v>42</v>
      </c>
      <c r="E10" s="477">
        <v>200</v>
      </c>
      <c r="F10" s="477">
        <v>20</v>
      </c>
      <c r="G10" s="477">
        <v>10</v>
      </c>
      <c r="H10" s="477">
        <v>30</v>
      </c>
    </row>
    <row r="11" spans="1:8" ht="28.5" customHeight="1">
      <c r="A11" s="810"/>
      <c r="B11" s="811"/>
      <c r="C11" s="813"/>
      <c r="D11" s="813"/>
      <c r="E11" s="478">
        <v>300</v>
      </c>
      <c r="F11" s="478">
        <v>30</v>
      </c>
      <c r="G11" s="478">
        <v>10</v>
      </c>
      <c r="H11" s="478">
        <v>40</v>
      </c>
    </row>
    <row r="12" spans="1:8" ht="28.5" customHeight="1">
      <c r="A12" s="796" t="s">
        <v>47</v>
      </c>
      <c r="B12" s="797"/>
      <c r="C12" s="800" t="s">
        <v>764</v>
      </c>
      <c r="D12" s="800" t="s">
        <v>42</v>
      </c>
      <c r="E12" s="475">
        <v>200</v>
      </c>
      <c r="F12" s="475">
        <v>20</v>
      </c>
      <c r="G12" s="475">
        <v>10</v>
      </c>
      <c r="H12" s="475">
        <v>30</v>
      </c>
    </row>
    <row r="13" spans="1:8" ht="28.5" customHeight="1">
      <c r="A13" s="798"/>
      <c r="B13" s="799"/>
      <c r="C13" s="801"/>
      <c r="D13" s="801" t="s">
        <v>48</v>
      </c>
      <c r="E13" s="476">
        <v>300</v>
      </c>
      <c r="F13" s="476">
        <v>30</v>
      </c>
      <c r="G13" s="476">
        <v>10</v>
      </c>
      <c r="H13" s="476">
        <v>40</v>
      </c>
    </row>
    <row r="14" spans="1:8" ht="55.5" customHeight="1">
      <c r="A14" s="802" t="s">
        <v>49</v>
      </c>
      <c r="B14" s="803"/>
      <c r="C14" s="479" t="s">
        <v>765</v>
      </c>
      <c r="D14" s="479" t="s">
        <v>42</v>
      </c>
      <c r="E14" s="480">
        <v>300</v>
      </c>
      <c r="F14" s="804" t="s">
        <v>50</v>
      </c>
      <c r="G14" s="805"/>
      <c r="H14" s="806"/>
    </row>
    <row r="15" spans="1:8" ht="21" customHeight="1">
      <c r="A15" s="807" t="s">
        <v>51</v>
      </c>
      <c r="B15" s="807"/>
      <c r="C15" s="807"/>
      <c r="D15" s="807"/>
      <c r="E15" s="807"/>
      <c r="G15" s="342"/>
      <c r="H15" s="342"/>
    </row>
    <row r="16" spans="1:8" ht="16.5" customHeight="1">
      <c r="A16" s="763" t="s">
        <v>52</v>
      </c>
      <c r="B16" s="763"/>
      <c r="C16" s="763"/>
      <c r="D16" s="763"/>
      <c r="E16" s="763"/>
      <c r="F16" s="763"/>
      <c r="G16" s="763"/>
      <c r="H16" s="763"/>
    </row>
    <row r="17" spans="1:8" ht="16.5" customHeight="1">
      <c r="A17" s="763" t="s">
        <v>53</v>
      </c>
      <c r="B17" s="763"/>
      <c r="C17" s="763"/>
      <c r="D17" s="763"/>
      <c r="E17" s="763"/>
      <c r="F17" s="763"/>
      <c r="G17" s="763"/>
      <c r="H17" s="763"/>
    </row>
    <row r="18" spans="1:8" ht="15.75" customHeight="1">
      <c r="A18" s="763" t="s">
        <v>332</v>
      </c>
      <c r="B18" s="763"/>
      <c r="C18" s="763"/>
      <c r="D18" s="763"/>
      <c r="E18" s="763"/>
      <c r="F18" s="763"/>
      <c r="G18" s="763"/>
      <c r="H18" s="763"/>
    </row>
    <row r="19" spans="1:8" ht="21.75" customHeight="1">
      <c r="A19" s="71" t="s">
        <v>92</v>
      </c>
      <c r="B19" s="131"/>
      <c r="C19" s="84" t="s">
        <v>54</v>
      </c>
      <c r="D19" s="131"/>
      <c r="E19" s="131"/>
      <c r="F19" s="343"/>
      <c r="G19" s="343"/>
      <c r="H19" s="72" t="str">
        <f>+Inhaltsv.!$C$47</f>
        <v>Technische Daten Spielplatzgeräte - Version 5.08</v>
      </c>
    </row>
    <row r="20" spans="1:8">
      <c r="A20" s="85"/>
    </row>
  </sheetData>
  <sheetProtection password="F263" sheet="1" objects="1" scenarios="1" selectLockedCells="1" selectUnlockedCells="1"/>
  <mergeCells count="23">
    <mergeCell ref="A1:H1"/>
    <mergeCell ref="A2:B2"/>
    <mergeCell ref="A3:B3"/>
    <mergeCell ref="A4:B4"/>
    <mergeCell ref="A5:B5"/>
    <mergeCell ref="A6:B7"/>
    <mergeCell ref="C6:C7"/>
    <mergeCell ref="D6:D7"/>
    <mergeCell ref="A8:B9"/>
    <mergeCell ref="C8:C9"/>
    <mergeCell ref="D8:D9"/>
    <mergeCell ref="A10:B11"/>
    <mergeCell ref="C10:C11"/>
    <mergeCell ref="D10:D11"/>
    <mergeCell ref="A16:H16"/>
    <mergeCell ref="A17:H17"/>
    <mergeCell ref="A18:H18"/>
    <mergeCell ref="A12:B13"/>
    <mergeCell ref="C12:C13"/>
    <mergeCell ref="D12:D13"/>
    <mergeCell ref="A14:B14"/>
    <mergeCell ref="F14:H14"/>
    <mergeCell ref="A15:E15"/>
  </mergeCells>
  <phoneticPr fontId="0" type="noConversion"/>
  <hyperlinks>
    <hyperlink ref="C19" r:id="rId1"/>
  </hyperlinks>
  <pageMargins left="0.36" right="0.14000000000000001" top="0.17" bottom="0.17" header="0.17" footer="0.16"/>
  <pageSetup paperSize="9" scale="96" orientation="landscape" horizontalDpi="300" verticalDpi="300"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fitToPage="1"/>
  </sheetPr>
  <dimension ref="A1:F17"/>
  <sheetViews>
    <sheetView showGridLines="0" zoomScaleNormal="100" workbookViewId="0"/>
  </sheetViews>
  <sheetFormatPr baseColWidth="10" defaultRowHeight="12"/>
  <cols>
    <col min="1" max="1" width="17.42578125" style="280" customWidth="1"/>
    <col min="2" max="2" width="85.28515625" style="280" customWidth="1"/>
    <col min="3" max="16384" width="11.42578125" style="280"/>
  </cols>
  <sheetData>
    <row r="1" spans="1:6" ht="33.75" customHeight="1">
      <c r="A1" s="331" t="s">
        <v>774</v>
      </c>
      <c r="B1" s="279"/>
    </row>
    <row r="2" spans="1:6" ht="54.75" customHeight="1">
      <c r="A2" s="332" t="s">
        <v>561</v>
      </c>
      <c r="B2" s="279"/>
      <c r="F2" s="331"/>
    </row>
    <row r="3" spans="1:6" ht="24" customHeight="1">
      <c r="A3" s="481" t="s">
        <v>379</v>
      </c>
      <c r="B3" s="406"/>
    </row>
    <row r="4" spans="1:6" s="282" customFormat="1" ht="18" customHeight="1">
      <c r="A4" s="281"/>
    </row>
    <row r="5" spans="1:6" ht="160.5" customHeight="1">
      <c r="B5" s="399" t="s">
        <v>644</v>
      </c>
    </row>
    <row r="6" spans="1:6" ht="24" customHeight="1">
      <c r="A6" s="481" t="s">
        <v>622</v>
      </c>
      <c r="B6" s="406"/>
    </row>
    <row r="7" spans="1:6" s="282" customFormat="1" ht="18" customHeight="1">
      <c r="A7" s="281"/>
      <c r="B7" s="283"/>
    </row>
    <row r="8" spans="1:6" ht="33.75" customHeight="1">
      <c r="A8" s="150" t="s">
        <v>623</v>
      </c>
      <c r="B8" s="398" t="s">
        <v>570</v>
      </c>
    </row>
    <row r="9" spans="1:6" ht="33.75" customHeight="1">
      <c r="A9" s="150" t="s">
        <v>624</v>
      </c>
      <c r="B9" s="398" t="s">
        <v>627</v>
      </c>
    </row>
    <row r="10" spans="1:6" ht="33.75" customHeight="1">
      <c r="A10" s="150" t="s">
        <v>625</v>
      </c>
      <c r="B10" s="149" t="s">
        <v>568</v>
      </c>
    </row>
    <row r="11" spans="1:6" ht="51.75" customHeight="1">
      <c r="A11" s="329"/>
      <c r="B11" s="330" t="s">
        <v>642</v>
      </c>
      <c r="E11" s="284"/>
    </row>
    <row r="12" spans="1:6" ht="24" customHeight="1">
      <c r="A12" s="481" t="s">
        <v>626</v>
      </c>
      <c r="B12" s="406"/>
    </row>
    <row r="13" spans="1:6" s="282" customFormat="1" ht="18" customHeight="1">
      <c r="A13" s="281"/>
    </row>
    <row r="14" spans="1:6" ht="77.25" customHeight="1">
      <c r="B14" s="399" t="s">
        <v>643</v>
      </c>
    </row>
    <row r="15" spans="1:6">
      <c r="A15" s="71" t="s">
        <v>93</v>
      </c>
      <c r="B15" s="72" t="str">
        <f>+Inhaltsv.!$C$47</f>
        <v>Technische Daten Spielplatzgeräte - Version 5.08</v>
      </c>
      <c r="C15" s="228"/>
      <c r="D15" s="228"/>
      <c r="E15" s="228"/>
    </row>
    <row r="16" spans="1:6">
      <c r="A16" s="285"/>
    </row>
    <row r="17" spans="2:2" ht="12.75">
      <c r="B17" s="397" t="s">
        <v>589</v>
      </c>
    </row>
  </sheetData>
  <sheetProtection password="F263" sheet="1" objects="1" scenarios="1" selectLockedCells="1" selectUnlockedCells="1"/>
  <phoneticPr fontId="0" type="noConversion"/>
  <hyperlinks>
    <hyperlink ref="B17" location="Pondération" display="nächstes Blatt"/>
  </hyperlinks>
  <pageMargins left="0.47244094488188981" right="0.15748031496062992" top="0.31496062992125984" bottom="0.47244094488188981" header="0.19685039370078741" footer="0.47244094488188981"/>
  <pageSetup paperSize="9" scale="9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7"/>
    <pageSetUpPr fitToPage="1"/>
  </sheetPr>
  <dimension ref="A1:H51"/>
  <sheetViews>
    <sheetView showGridLines="0" topLeftCell="A27" zoomScaleNormal="100" workbookViewId="0">
      <selection activeCell="A71" sqref="A71"/>
    </sheetView>
  </sheetViews>
  <sheetFormatPr baseColWidth="10" defaultRowHeight="12.75"/>
  <cols>
    <col min="1" max="1" width="55.140625" customWidth="1"/>
    <col min="2" max="2" width="2.28515625" customWidth="1"/>
    <col min="3" max="3" width="55.7109375" customWidth="1"/>
    <col min="8" max="8" width="39.5703125" customWidth="1"/>
  </cols>
  <sheetData>
    <row r="1" spans="1:8" ht="55.5" customHeight="1">
      <c r="A1" s="571" t="s">
        <v>192</v>
      </c>
      <c r="B1" s="571"/>
      <c r="C1" s="571"/>
      <c r="G1" s="152"/>
    </row>
    <row r="2" spans="1:8" ht="30" customHeight="1">
      <c r="A2" s="569" t="s">
        <v>683</v>
      </c>
      <c r="B2" s="569"/>
      <c r="C2" s="570"/>
    </row>
    <row r="3" spans="1:8" ht="36.75" customHeight="1">
      <c r="A3" s="569" t="s">
        <v>684</v>
      </c>
      <c r="B3" s="569"/>
      <c r="C3" s="570"/>
    </row>
    <row r="5" spans="1:8" ht="15.75">
      <c r="A5" s="425" t="s">
        <v>783</v>
      </c>
      <c r="B5" s="320"/>
      <c r="C5" s="425" t="s">
        <v>210</v>
      </c>
    </row>
    <row r="6" spans="1:8" ht="19.5" customHeight="1">
      <c r="A6" s="318" t="s">
        <v>645</v>
      </c>
      <c r="B6" s="321"/>
      <c r="C6" s="318" t="s">
        <v>667</v>
      </c>
      <c r="G6" s="152"/>
      <c r="H6" s="152"/>
    </row>
    <row r="7" spans="1:8" s="3" customFormat="1" ht="20.100000000000001" customHeight="1">
      <c r="A7" s="318" t="s">
        <v>646</v>
      </c>
      <c r="B7" s="321"/>
      <c r="C7" s="318" t="s">
        <v>670</v>
      </c>
    </row>
    <row r="8" spans="1:8" s="3" customFormat="1" ht="20.100000000000001" customHeight="1">
      <c r="A8" s="318" t="s">
        <v>648</v>
      </c>
      <c r="B8" s="321"/>
      <c r="C8" s="318" t="s">
        <v>668</v>
      </c>
    </row>
    <row r="9" spans="1:8" s="3" customFormat="1" ht="20.100000000000001" customHeight="1">
      <c r="A9" s="318" t="s">
        <v>192</v>
      </c>
      <c r="B9" s="321"/>
      <c r="C9" s="318" t="s">
        <v>669</v>
      </c>
    </row>
    <row r="10" spans="1:8" s="3" customFormat="1" ht="20.100000000000001" customHeight="1">
      <c r="A10" s="318" t="s">
        <v>649</v>
      </c>
      <c r="B10" s="321"/>
      <c r="C10" s="318" t="s">
        <v>693</v>
      </c>
      <c r="G10" s="318"/>
    </row>
    <row r="11" spans="1:8" s="3" customFormat="1" ht="20.100000000000001" customHeight="1">
      <c r="A11" s="318" t="s">
        <v>650</v>
      </c>
      <c r="B11" s="321"/>
      <c r="C11" s="318" t="s">
        <v>671</v>
      </c>
    </row>
    <row r="12" spans="1:8" s="3" customFormat="1" ht="20.100000000000001" customHeight="1">
      <c r="A12" s="572" t="s">
        <v>604</v>
      </c>
      <c r="B12" s="320"/>
      <c r="C12" s="318" t="s">
        <v>672</v>
      </c>
    </row>
    <row r="13" spans="1:8" s="3" customFormat="1" ht="20.100000000000001" customHeight="1">
      <c r="A13" s="573"/>
      <c r="B13" s="320"/>
      <c r="C13" s="425" t="s">
        <v>199</v>
      </c>
    </row>
    <row r="14" spans="1:8" s="3" customFormat="1" ht="20.100000000000001" customHeight="1">
      <c r="A14" s="318" t="s">
        <v>771</v>
      </c>
      <c r="B14" s="321"/>
      <c r="C14" s="318" t="s">
        <v>802</v>
      </c>
    </row>
    <row r="15" spans="1:8" s="3" customFormat="1" ht="20.100000000000001" customHeight="1">
      <c r="A15" s="318" t="s">
        <v>128</v>
      </c>
      <c r="B15" s="321"/>
      <c r="C15" s="318" t="s">
        <v>803</v>
      </c>
    </row>
    <row r="16" spans="1:8" s="3" customFormat="1" ht="20.100000000000001" customHeight="1">
      <c r="A16" s="318" t="s">
        <v>651</v>
      </c>
      <c r="B16" s="321"/>
      <c r="C16" s="318" t="s">
        <v>804</v>
      </c>
    </row>
    <row r="17" spans="1:6" s="3" customFormat="1" ht="20.100000000000001" customHeight="1">
      <c r="A17" s="318" t="s">
        <v>685</v>
      </c>
      <c r="B17" s="321"/>
      <c r="C17" s="318"/>
    </row>
    <row r="18" spans="1:6" s="3" customFormat="1" ht="20.100000000000001" customHeight="1">
      <c r="A18" s="425" t="s">
        <v>194</v>
      </c>
      <c r="B18" s="320"/>
      <c r="C18" s="318"/>
    </row>
    <row r="19" spans="1:6" s="3" customFormat="1" ht="20.100000000000001" customHeight="1">
      <c r="A19" s="548" t="s">
        <v>652</v>
      </c>
      <c r="B19" s="321"/>
      <c r="C19" s="318"/>
    </row>
    <row r="20" spans="1:6" s="3" customFormat="1" ht="30" customHeight="1">
      <c r="A20" s="318" t="s">
        <v>653</v>
      </c>
      <c r="B20" s="321"/>
      <c r="C20" s="318"/>
    </row>
    <row r="21" spans="1:6" s="3" customFormat="1" ht="20.100000000000001" customHeight="1">
      <c r="A21" s="318" t="s">
        <v>193</v>
      </c>
      <c r="B21" s="321"/>
      <c r="C21" s="318"/>
      <c r="F21" s="224"/>
    </row>
    <row r="22" spans="1:6" s="3" customFormat="1" ht="20.100000000000001" customHeight="1">
      <c r="A22" s="318" t="s">
        <v>686</v>
      </c>
      <c r="B22" s="321"/>
      <c r="C22" s="318"/>
    </row>
    <row r="23" spans="1:6" s="3" customFormat="1" ht="20.100000000000001" customHeight="1">
      <c r="A23" s="318" t="s">
        <v>654</v>
      </c>
      <c r="B23" s="321"/>
      <c r="C23" s="318"/>
    </row>
    <row r="24" spans="1:6" s="3" customFormat="1" ht="20.100000000000001" customHeight="1">
      <c r="A24" s="318" t="s">
        <v>655</v>
      </c>
      <c r="B24" s="321"/>
      <c r="C24" s="318"/>
    </row>
    <row r="25" spans="1:6" s="3" customFormat="1" ht="20.100000000000001" customHeight="1">
      <c r="A25" s="425" t="s">
        <v>195</v>
      </c>
      <c r="B25" s="320"/>
      <c r="C25" s="318"/>
    </row>
    <row r="26" spans="1:6" s="3" customFormat="1" ht="20.100000000000001" customHeight="1">
      <c r="A26" s="318" t="s">
        <v>656</v>
      </c>
      <c r="B26" s="321"/>
      <c r="C26" s="318"/>
    </row>
    <row r="27" spans="1:6" s="3" customFormat="1" ht="20.100000000000001" customHeight="1">
      <c r="A27" s="318" t="s">
        <v>657</v>
      </c>
      <c r="B27" s="321"/>
      <c r="C27" s="318"/>
    </row>
    <row r="28" spans="1:6" s="3" customFormat="1" ht="20.100000000000001" customHeight="1">
      <c r="A28" s="318" t="s">
        <v>658</v>
      </c>
      <c r="B28" s="321"/>
      <c r="C28" s="318"/>
    </row>
    <row r="29" spans="1:6" s="3" customFormat="1" ht="20.100000000000001" customHeight="1">
      <c r="A29" s="318" t="s">
        <v>687</v>
      </c>
      <c r="B29" s="321"/>
      <c r="C29" s="318"/>
    </row>
    <row r="30" spans="1:6" s="3" customFormat="1" ht="20.100000000000001" customHeight="1">
      <c r="A30" s="318" t="s">
        <v>659</v>
      </c>
      <c r="B30" s="321"/>
      <c r="C30" s="318"/>
    </row>
    <row r="31" spans="1:6" s="3" customFormat="1" ht="20.100000000000001" customHeight="1">
      <c r="A31" s="425" t="s">
        <v>196</v>
      </c>
      <c r="B31" s="320"/>
      <c r="C31" s="318"/>
    </row>
    <row r="32" spans="1:6" s="3" customFormat="1" ht="20.100000000000001" customHeight="1">
      <c r="A32" s="318" t="s">
        <v>660</v>
      </c>
      <c r="B32" s="321"/>
      <c r="C32" s="318"/>
    </row>
    <row r="33" spans="1:3" s="3" customFormat="1" ht="20.100000000000001" customHeight="1">
      <c r="A33" s="425" t="s">
        <v>197</v>
      </c>
      <c r="B33" s="320"/>
      <c r="C33" s="318"/>
    </row>
    <row r="34" spans="1:3" s="3" customFormat="1" ht="20.100000000000001" customHeight="1">
      <c r="A34" s="318" t="s">
        <v>661</v>
      </c>
      <c r="B34" s="321"/>
      <c r="C34" s="318"/>
    </row>
    <row r="35" spans="1:3" s="3" customFormat="1" ht="20.100000000000001" customHeight="1">
      <c r="A35" s="318" t="s">
        <v>662</v>
      </c>
      <c r="B35" s="321"/>
      <c r="C35" s="318"/>
    </row>
    <row r="36" spans="1:3" s="3" customFormat="1" ht="20.100000000000001" customHeight="1">
      <c r="A36" s="318" t="s">
        <v>663</v>
      </c>
      <c r="B36" s="321"/>
      <c r="C36" s="318"/>
    </row>
    <row r="37" spans="1:3" s="3" customFormat="1" ht="20.100000000000001" customHeight="1">
      <c r="A37" s="318" t="s">
        <v>664</v>
      </c>
      <c r="B37" s="321"/>
      <c r="C37" s="318"/>
    </row>
    <row r="38" spans="1:3" s="3" customFormat="1" ht="20.100000000000001" customHeight="1">
      <c r="A38" s="318" t="s">
        <v>665</v>
      </c>
      <c r="B38" s="321"/>
      <c r="C38" s="318"/>
    </row>
    <row r="39" spans="1:3" s="3" customFormat="1" ht="20.100000000000001" customHeight="1">
      <c r="A39" s="318" t="s">
        <v>666</v>
      </c>
      <c r="B39" s="321"/>
      <c r="C39" s="318"/>
    </row>
    <row r="40" spans="1:3" s="3" customFormat="1" ht="20.100000000000001" customHeight="1">
      <c r="A40" s="425" t="s">
        <v>198</v>
      </c>
      <c r="B40" s="320"/>
      <c r="C40" s="318"/>
    </row>
    <row r="41" spans="1:3" s="3" customFormat="1" ht="20.100000000000001" customHeight="1">
      <c r="A41" s="318" t="s">
        <v>688</v>
      </c>
      <c r="B41" s="321"/>
      <c r="C41" s="318"/>
    </row>
    <row r="42" spans="1:3" s="3" customFormat="1" ht="20.100000000000001" customHeight="1">
      <c r="A42" s="318" t="s">
        <v>689</v>
      </c>
      <c r="B42" s="321"/>
      <c r="C42" s="318"/>
    </row>
    <row r="43" spans="1:3" s="3" customFormat="1" ht="20.100000000000001" customHeight="1">
      <c r="A43" s="318" t="s">
        <v>690</v>
      </c>
      <c r="B43" s="321"/>
      <c r="C43" s="318"/>
    </row>
    <row r="44" spans="1:3" s="3" customFormat="1" ht="20.100000000000001" customHeight="1">
      <c r="A44" s="318" t="s">
        <v>691</v>
      </c>
      <c r="B44" s="321"/>
      <c r="C44" s="318"/>
    </row>
    <row r="45" spans="1:3" s="3" customFormat="1" ht="19.5" customHeight="1">
      <c r="A45" s="318" t="s">
        <v>692</v>
      </c>
      <c r="B45" s="321"/>
      <c r="C45" s="319"/>
    </row>
    <row r="46" spans="1:3" s="3" customFormat="1" ht="20.100000000000001" customHeight="1">
      <c r="B46" s="322"/>
    </row>
    <row r="47" spans="1:3" ht="21.75" customHeight="1">
      <c r="A47" s="229" t="s">
        <v>291</v>
      </c>
      <c r="B47" s="229"/>
      <c r="C47" s="517" t="s">
        <v>836</v>
      </c>
    </row>
    <row r="51" spans="1:3">
      <c r="A51" s="227"/>
      <c r="B51" s="227"/>
      <c r="C51" s="228"/>
    </row>
  </sheetData>
  <customSheetViews>
    <customSheetView guid="{31116DB4-1D35-4CCD-8F70-BBBAC3126855}" showGridLines="0" fitToPage="1" topLeftCell="A9">
      <selection activeCell="B28" sqref="B28"/>
      <pageMargins left="0.53" right="0.28000000000000003" top="0.39" bottom="0.6" header="0.36" footer="0.22"/>
      <pageSetup paperSize="9" scale="83" orientation="portrait" horizontalDpi="300" verticalDpi="300" r:id="rId1"/>
      <headerFooter alignWithMargins="0"/>
    </customSheetView>
  </customSheetViews>
  <mergeCells count="4">
    <mergeCell ref="A3:C3"/>
    <mergeCell ref="A1:C1"/>
    <mergeCell ref="A2:C2"/>
    <mergeCell ref="A12:A13"/>
  </mergeCells>
  <phoneticPr fontId="0" type="noConversion"/>
  <hyperlinks>
    <hyperlink ref="A10" location="'Aufteilung der Norm'!A1" display="Aufteilung der Norm"/>
    <hyperlink ref="A27" location="'3.2 Freistehende Rutsche'!A1" display="3.2 Freistehende Rutsche"/>
    <hyperlink ref="A28" location="'3.3 Kombinierte Rutsche'!A1" display="3.3 Kombinierte Rutsche"/>
    <hyperlink ref="A35" location="'5.2 Klass. Karussell hoch'!A1" display="5.2 Klassisches Karussell, hoch"/>
    <hyperlink ref="A37" location="'5.4 Kletterbaum mit Sitzen'!A1" display="5.4 Drehbarer Kletterbaum mit Sitzen"/>
    <hyperlink ref="C7" location="'7.2 Inspektionen'!A1" display="7.2 Inspektionen"/>
    <hyperlink ref="A19" location="'2.1 Hängeschaukel'!A1" display="2.1 Schaukel mit einer Drehachse "/>
    <hyperlink ref="A39" location="'5.6 Drehscheibe'!A1" display="5.6 Drehscheibe (Balancierteller)"/>
    <hyperlink ref="C6" location="'7.1 Spielplatzbeurteilung'!A1" display="7.1 Ablaufschema Spielplatzbeurteilung"/>
    <hyperlink ref="C8" location="'7.3 Fangstellen'!A1" display="7.3 Fangstellen"/>
    <hyperlink ref="A7" location="Anleitung!A1" display="Bedienungsanleitung"/>
    <hyperlink ref="A36" location="'5.3 Kletterbaum, drehbar'!A1" display="5.3 Drehbarer Kletterbaum"/>
    <hyperlink ref="C11" location="'7.6 Fundamente'!A1" display="7.6 Fundamente und stossdämpfende Naturböden"/>
    <hyperlink ref="A11" location="Definitionen!A1" display="Definitionen gemäss Norm SN EN 1176:2008"/>
    <hyperlink ref="A9" location="Inhaltsv.!A1" display="Inhaltsverzeichnis"/>
    <hyperlink ref="A8" location="Übersicht!A1" display="Übersicht"/>
    <hyperlink ref="C10" location="'7.5 Kontrollblatt'!A1" display="7.5 Leeres Kontrollblatt"/>
    <hyperlink ref="C12" location="'7.7 Stossdämpfende  Materialien'!A1" display="7.7 Stossdämpfende Materialien"/>
    <hyperlink ref="A30" location="'3.4 Spielturm mit Spiralrutsche'!A1" display="3.4 Spielturm mit Kletternetz und Spiralrutsche"/>
    <hyperlink ref="A32" location="'4.1 Seilbahn'!A1" display="4.1 Seilbahn mit Sitz"/>
    <hyperlink ref="A14" location="'1.1 Kombiger. Hangeln+Klettern'!A1" display="1.1 Kombigerät Hangen und Klettern"/>
    <hyperlink ref="A15" location="'1.2 Pyramide'!A1" display="1.2 Pyramide"/>
    <hyperlink ref="A16" location="'1.3 Kletterhaus'!A1" display="1.3 Kletterhaus"/>
    <hyperlink ref="A17" location="'1.4 Spielhaus, bekletterbar'!A1" display="1.4 Spielhaus, bekletterbar"/>
    <hyperlink ref="A20" location="Erlaüterung_Schaukel" display="2.1 Schaukel mit einer Drehachse (Kommentare zur Berechnung)"/>
    <hyperlink ref="A26" location="'3.1 Hangrutsche'!A1" display="3.1 Hangrutsche (an das Gelände angepasst)"/>
    <hyperlink ref="A45" location="'6.5 Doppelfederwippe'!A1" display="6.5 Schwenkwippe (drehbare Doppelfederwippe) - Typ 5"/>
    <hyperlink ref="A34" location="'5.1 Klassisches Karussell'!A1" display="5.1 Klassisches Karussell (mit mitdrehendem Boden)"/>
    <hyperlink ref="A23" location="'2.4 Hängematte'!A1" display="2.4 Hängematte"/>
    <hyperlink ref="A24" location="'2.5 Einpunktschaukel'!A1" display="2.5 Einpunktschaukel"/>
    <hyperlink ref="A22" location="'2.3 Kontaktschaukel'!A1" display="2.3 Kontaktschaukel"/>
    <hyperlink ref="A21" location="'2.2 Gondelschaukel'!A1" display="2.2 Gondelschaukel"/>
    <hyperlink ref="A41" location="'6.1 Wippschaukel'!A1" display="6.1 Axiale Wippe - Typ 1"/>
    <hyperlink ref="A42" location="'6.2 1-Punkt-Wippgerät'!A1" display="6.2 Einpunkt-Wippgerät - Typ 2A"/>
    <hyperlink ref="A6" location="Titelblatt!A1" display="Titelblatt"/>
    <hyperlink ref="C15" location="'RISK Gewichtung'!A1" display="Risikobeurteilung: Gewichtung"/>
    <hyperlink ref="C14" location="'RISK Erläuterungen'!A1" display="Risikobeurteilung: Erläuterungen"/>
    <hyperlink ref="C16" location="'RISK Beurteilung'!A1" display="Risikobeurteilung: Checkliste"/>
    <hyperlink ref="C9" location="'7.4 Prüfkörper Fangstellen'!A1" display="7.4 Prüfkörper gemäss SN EN 1176:2008"/>
    <hyperlink ref="A43" location="'6.3 Mehrpunkt-Wippgerät'!A1" display="6.3 Wippgerät - Typ 3A"/>
    <hyperlink ref="A38" location="'5.5 Rundlauf'!A1" display="5.5 Rundlauf"/>
    <hyperlink ref="A29" location="'3.3 Kombinierte Rutsche'!L3" display="3.3 Kombinierte Rutsche (Kommentare)"/>
    <hyperlink ref="A44" location="'6.4 Schwingwippe'!A1" display="6.4 Schwingwippe (Schaukelpferd) - Typ 4"/>
  </hyperlinks>
  <pageMargins left="0.62992125984251968" right="0.15748031496062992" top="0.15748031496062992" bottom="0.19685039370078741" header="0.15748031496062992" footer="0.19685039370078741"/>
  <pageSetup paperSize="9" scale="81" orientation="portrait" horizontalDpi="300" verticalDpi="300"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L20"/>
  <sheetViews>
    <sheetView showGridLines="0" zoomScaleNormal="100" workbookViewId="0">
      <selection activeCell="A2" sqref="A2"/>
    </sheetView>
  </sheetViews>
  <sheetFormatPr baseColWidth="10" defaultRowHeight="12"/>
  <cols>
    <col min="1" max="1" width="18.42578125" style="280" customWidth="1"/>
    <col min="2" max="2" width="86" style="280" customWidth="1"/>
    <col min="3" max="16384" width="11.42578125" style="280"/>
  </cols>
  <sheetData>
    <row r="1" spans="1:12" ht="33.75" customHeight="1">
      <c r="A1" s="333" t="s">
        <v>801</v>
      </c>
    </row>
    <row r="2" spans="1:12" ht="34.5" customHeight="1">
      <c r="A2" s="334" t="s">
        <v>628</v>
      </c>
    </row>
    <row r="4" spans="1:12" ht="60.75" customHeight="1">
      <c r="A4" s="482" t="s">
        <v>124</v>
      </c>
      <c r="B4" s="483" t="s">
        <v>629</v>
      </c>
    </row>
    <row r="5" spans="1:12" ht="34.5">
      <c r="A5" s="820"/>
      <c r="B5" s="820"/>
    </row>
    <row r="6" spans="1:12" ht="53.25" customHeight="1">
      <c r="A6" s="482" t="s">
        <v>168</v>
      </c>
      <c r="B6" s="483" t="s">
        <v>630</v>
      </c>
    </row>
    <row r="7" spans="1:12" s="282" customFormat="1" ht="15" customHeight="1">
      <c r="A7" s="286"/>
      <c r="B7" s="287"/>
    </row>
    <row r="8" spans="1:12" ht="34.5" customHeight="1">
      <c r="A8" s="288"/>
      <c r="B8" s="398" t="s">
        <v>631</v>
      </c>
    </row>
    <row r="9" spans="1:12" ht="36.75" customHeight="1">
      <c r="A9" s="288"/>
      <c r="B9" s="398" t="s">
        <v>632</v>
      </c>
    </row>
    <row r="10" spans="1:12" ht="60">
      <c r="A10" s="288"/>
      <c r="B10" s="398" t="s">
        <v>633</v>
      </c>
    </row>
    <row r="11" spans="1:12" ht="74.25" customHeight="1">
      <c r="A11" s="482" t="s">
        <v>117</v>
      </c>
      <c r="B11" s="483" t="s">
        <v>767</v>
      </c>
    </row>
    <row r="12" spans="1:12" s="282" customFormat="1" ht="15" customHeight="1">
      <c r="A12" s="286"/>
      <c r="B12" s="287"/>
    </row>
    <row r="13" spans="1:12" ht="47.25" customHeight="1">
      <c r="A13" s="288"/>
      <c r="B13" s="398" t="s">
        <v>631</v>
      </c>
    </row>
    <row r="14" spans="1:12" ht="45.75" customHeight="1">
      <c r="A14" s="288"/>
      <c r="B14" s="398" t="s">
        <v>632</v>
      </c>
    </row>
    <row r="15" spans="1:12" ht="60.75" customHeight="1">
      <c r="A15" s="288"/>
      <c r="B15" s="398" t="s">
        <v>633</v>
      </c>
      <c r="F15" s="282"/>
      <c r="G15" s="282"/>
      <c r="H15" s="282"/>
      <c r="I15" s="282"/>
      <c r="J15" s="282"/>
      <c r="K15" s="282"/>
      <c r="L15" s="282"/>
    </row>
    <row r="16" spans="1:12" ht="48.75" customHeight="1">
      <c r="A16" s="482" t="s">
        <v>103</v>
      </c>
      <c r="B16" s="483" t="s">
        <v>634</v>
      </c>
      <c r="F16" s="282"/>
      <c r="G16" s="282"/>
      <c r="H16" s="282"/>
      <c r="I16" s="282"/>
      <c r="J16" s="282"/>
      <c r="K16" s="282"/>
      <c r="L16" s="282"/>
    </row>
    <row r="17" spans="1:2" s="282" customFormat="1" ht="34.5">
      <c r="A17" s="288"/>
      <c r="B17" s="289"/>
    </row>
    <row r="18" spans="1:2" ht="104.25" customHeight="1">
      <c r="A18" s="484"/>
      <c r="B18" s="485"/>
    </row>
    <row r="19" spans="1:2" ht="29.25" customHeight="1">
      <c r="A19" s="71" t="s">
        <v>94</v>
      </c>
      <c r="B19" s="72" t="str">
        <f>+Inhaltsv.!$C$47</f>
        <v>Technische Daten Spielplatzgeräte - Version 5.08</v>
      </c>
    </row>
    <row r="20" spans="1:2" ht="28.5" customHeight="1">
      <c r="A20" s="392" t="s">
        <v>635</v>
      </c>
      <c r="B20" s="397" t="s">
        <v>589</v>
      </c>
    </row>
  </sheetData>
  <sheetProtection password="F263" sheet="1" objects="1" scenarios="1" selectLockedCells="1" selectUnlockedCells="1"/>
  <mergeCells count="1">
    <mergeCell ref="A5:B5"/>
  </mergeCells>
  <phoneticPr fontId="0" type="noConversion"/>
  <hyperlinks>
    <hyperlink ref="B20" location="CL_1" display="nächstes Blatt"/>
    <hyperlink ref="A20" location="Explications" display="vorheriges Blatt"/>
  </hyperlinks>
  <pageMargins left="0.47244094488188981" right="0.15748031496062992" top="0.31496062992125984" bottom="0.47244094488188981" header="0.19685039370078741" footer="0.47244094488188981"/>
  <pageSetup paperSize="9" scale="93"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fitToPage="1"/>
  </sheetPr>
  <dimension ref="A1:X60"/>
  <sheetViews>
    <sheetView showGridLines="0" showZeros="0" topLeftCell="A29" zoomScaleNormal="100" workbookViewId="0">
      <selection activeCell="N9" sqref="N9"/>
    </sheetView>
  </sheetViews>
  <sheetFormatPr baseColWidth="10" defaultColWidth="10.85546875" defaultRowHeight="12"/>
  <cols>
    <col min="1" max="2" width="14.85546875" style="293" customWidth="1"/>
    <col min="3" max="3" width="3.28515625" style="293" customWidth="1"/>
    <col min="4" max="4" width="5.85546875" style="293" customWidth="1"/>
    <col min="5" max="5" width="5.42578125" style="293" customWidth="1"/>
    <col min="6" max="6" width="4.7109375" style="293" customWidth="1"/>
    <col min="7" max="7" width="6" style="293" customWidth="1"/>
    <col min="8" max="8" width="5.42578125" style="293" customWidth="1"/>
    <col min="9" max="9" width="3.28515625" style="293" customWidth="1"/>
    <col min="10" max="11" width="5.5703125" style="293" customWidth="1"/>
    <col min="12" max="12" width="4.7109375" style="293" customWidth="1"/>
    <col min="13" max="13" width="6.42578125" style="293" customWidth="1"/>
    <col min="14" max="14" width="5.5703125" style="293" customWidth="1"/>
    <col min="15" max="15" width="7.5703125" style="293" customWidth="1"/>
    <col min="16" max="16" width="3.28515625" style="293" customWidth="1"/>
    <col min="17" max="17" width="5.28515625" style="293" customWidth="1"/>
    <col min="18" max="16384" width="10.85546875" style="293"/>
  </cols>
  <sheetData>
    <row r="1" spans="1:24" ht="54.75" customHeight="1">
      <c r="A1" s="331" t="s">
        <v>774</v>
      </c>
      <c r="B1" s="291"/>
      <c r="C1" s="291"/>
      <c r="D1" s="291"/>
      <c r="E1" s="291"/>
      <c r="F1" s="291"/>
      <c r="G1" s="291"/>
      <c r="H1" s="291"/>
      <c r="I1" s="291"/>
      <c r="J1" s="292"/>
      <c r="K1" s="292"/>
      <c r="L1" s="292"/>
      <c r="M1" s="292"/>
    </row>
    <row r="2" spans="1:24" ht="51" customHeight="1">
      <c r="A2" s="332" t="s">
        <v>561</v>
      </c>
      <c r="B2" s="294"/>
      <c r="C2" s="294"/>
      <c r="D2" s="294"/>
      <c r="E2" s="294"/>
      <c r="F2" s="294"/>
      <c r="G2" s="294"/>
      <c r="H2" s="294"/>
      <c r="I2" s="294"/>
      <c r="J2" s="294"/>
      <c r="K2" s="294"/>
      <c r="L2" s="294"/>
      <c r="M2" s="294"/>
      <c r="R2" s="842"/>
      <c r="S2" s="842"/>
      <c r="T2" s="842"/>
      <c r="U2" s="842"/>
      <c r="V2" s="842"/>
    </row>
    <row r="3" spans="1:24" ht="20.100000000000001" customHeight="1">
      <c r="A3" s="295" t="s">
        <v>562</v>
      </c>
      <c r="B3" s="843"/>
      <c r="C3" s="843"/>
      <c r="D3" s="843"/>
      <c r="E3" s="843"/>
      <c r="F3" s="843"/>
      <c r="G3" s="843"/>
      <c r="H3" s="843"/>
      <c r="I3" s="843"/>
      <c r="J3" s="843"/>
      <c r="K3" s="844"/>
      <c r="L3" s="845" t="s">
        <v>563</v>
      </c>
      <c r="M3" s="846"/>
      <c r="N3" s="847">
        <v>1</v>
      </c>
      <c r="O3" s="847"/>
      <c r="P3" s="848"/>
    </row>
    <row r="4" spans="1:24" ht="20.100000000000001" customHeight="1">
      <c r="A4" s="296"/>
      <c r="B4" s="849"/>
      <c r="C4" s="849"/>
      <c r="D4" s="849"/>
      <c r="E4" s="849"/>
      <c r="F4" s="849"/>
      <c r="G4" s="849"/>
      <c r="H4" s="849"/>
      <c r="I4" s="849"/>
      <c r="J4" s="849"/>
      <c r="K4" s="850"/>
      <c r="L4" s="851" t="s">
        <v>572</v>
      </c>
      <c r="M4" s="852"/>
      <c r="N4" s="853">
        <f ca="1">TODAY()</f>
        <v>43763</v>
      </c>
      <c r="O4" s="853"/>
      <c r="P4" s="854"/>
    </row>
    <row r="5" spans="1:24" ht="20.100000000000001" customHeight="1">
      <c r="A5" s="297"/>
      <c r="B5" s="855"/>
      <c r="C5" s="855"/>
      <c r="D5" s="855"/>
      <c r="E5" s="855"/>
      <c r="F5" s="855"/>
      <c r="G5" s="855"/>
      <c r="H5" s="855"/>
      <c r="I5" s="855"/>
      <c r="J5" s="855"/>
      <c r="K5" s="856"/>
      <c r="L5" s="857"/>
      <c r="M5" s="858"/>
      <c r="N5" s="858"/>
      <c r="O5" s="858"/>
      <c r="P5" s="859"/>
    </row>
    <row r="6" spans="1:24" ht="20.100000000000001" customHeight="1">
      <c r="A6" s="860" t="s">
        <v>768</v>
      </c>
      <c r="B6" s="860"/>
      <c r="C6" s="861" t="s">
        <v>573</v>
      </c>
      <c r="D6" s="861"/>
      <c r="E6" s="861"/>
      <c r="F6" s="861"/>
      <c r="G6" s="861"/>
      <c r="H6" s="861"/>
      <c r="I6" s="861"/>
      <c r="J6" s="861"/>
      <c r="K6" s="861"/>
      <c r="L6" s="861"/>
      <c r="M6" s="861"/>
      <c r="N6" s="861"/>
      <c r="O6" s="861"/>
      <c r="P6" s="861"/>
    </row>
    <row r="7" spans="1:24" ht="6" customHeight="1">
      <c r="A7" s="832"/>
      <c r="B7" s="832"/>
      <c r="C7" s="832"/>
      <c r="D7" s="832"/>
      <c r="E7" s="832"/>
      <c r="F7" s="832"/>
      <c r="G7" s="832"/>
      <c r="H7" s="832"/>
      <c r="I7" s="832"/>
      <c r="J7" s="832"/>
      <c r="K7" s="832"/>
      <c r="L7" s="832"/>
      <c r="M7" s="832"/>
      <c r="N7" s="832"/>
      <c r="O7" s="832"/>
      <c r="P7" s="832"/>
      <c r="R7" s="841" t="s">
        <v>560</v>
      </c>
      <c r="S7" s="841"/>
      <c r="T7" s="841"/>
      <c r="U7" s="841"/>
      <c r="V7" s="841"/>
    </row>
    <row r="8" spans="1:24" ht="8.1" customHeight="1">
      <c r="A8" s="822"/>
      <c r="B8" s="823"/>
      <c r="C8" s="298"/>
      <c r="D8" s="299"/>
      <c r="E8" s="299"/>
      <c r="F8" s="298"/>
      <c r="G8" s="298"/>
      <c r="H8" s="298"/>
      <c r="I8" s="298"/>
      <c r="J8" s="298"/>
      <c r="K8" s="298"/>
      <c r="L8" s="298"/>
      <c r="M8" s="298"/>
      <c r="N8" s="298"/>
      <c r="O8" s="298"/>
      <c r="P8" s="300"/>
      <c r="R8" s="841"/>
      <c r="S8" s="841"/>
      <c r="T8" s="841"/>
      <c r="U8" s="841"/>
      <c r="V8" s="841"/>
    </row>
    <row r="9" spans="1:24" ht="20.25" customHeight="1">
      <c r="A9" s="824" t="s">
        <v>564</v>
      </c>
      <c r="B9" s="825"/>
      <c r="C9" s="301"/>
      <c r="D9" s="486" t="s">
        <v>5</v>
      </c>
      <c r="E9" s="487"/>
      <c r="F9" s="301" t="s">
        <v>125</v>
      </c>
      <c r="G9" s="486" t="s">
        <v>6</v>
      </c>
      <c r="H9" s="487"/>
      <c r="I9" s="301" t="s">
        <v>7</v>
      </c>
      <c r="J9" s="486" t="s">
        <v>8</v>
      </c>
      <c r="K9" s="487"/>
      <c r="L9" s="301" t="s">
        <v>125</v>
      </c>
      <c r="M9" s="486" t="s">
        <v>98</v>
      </c>
      <c r="N9" s="487"/>
      <c r="O9" s="302" t="s">
        <v>9</v>
      </c>
      <c r="P9" s="303"/>
      <c r="R9" s="841"/>
      <c r="S9" s="841"/>
      <c r="T9" s="841"/>
      <c r="U9" s="841"/>
      <c r="V9" s="841"/>
    </row>
    <row r="10" spans="1:24" ht="9.9499999999999993" customHeight="1" thickBot="1">
      <c r="A10" s="826"/>
      <c r="B10" s="827"/>
      <c r="C10" s="304"/>
      <c r="D10" s="304"/>
      <c r="E10" s="304"/>
      <c r="F10" s="304"/>
      <c r="G10" s="304"/>
      <c r="H10" s="304"/>
      <c r="I10" s="304"/>
      <c r="J10" s="304"/>
      <c r="K10" s="304"/>
      <c r="L10" s="304"/>
      <c r="M10" s="304"/>
      <c r="N10" s="304"/>
      <c r="O10" s="304"/>
      <c r="P10" s="305"/>
      <c r="R10" s="841"/>
      <c r="S10" s="841"/>
      <c r="T10" s="841"/>
      <c r="U10" s="841"/>
      <c r="V10" s="841"/>
    </row>
    <row r="11" spans="1:24" ht="27" customHeight="1" thickBot="1">
      <c r="A11" s="828"/>
      <c r="B11" s="829"/>
      <c r="C11" s="306"/>
      <c r="D11" s="306"/>
      <c r="E11" s="306"/>
      <c r="F11" s="488">
        <f>+E9*H9</f>
        <v>0</v>
      </c>
      <c r="G11" s="307"/>
      <c r="H11" s="307"/>
      <c r="I11" s="301" t="s">
        <v>7</v>
      </c>
      <c r="J11" s="306"/>
      <c r="K11" s="306"/>
      <c r="L11" s="488">
        <f>+K9*N9</f>
        <v>0</v>
      </c>
      <c r="M11" s="301" t="s">
        <v>10</v>
      </c>
      <c r="N11" s="301"/>
      <c r="O11" s="489">
        <f>+F11+L11</f>
        <v>0</v>
      </c>
      <c r="P11" s="303"/>
      <c r="R11" s="841"/>
      <c r="S11" s="841"/>
      <c r="T11" s="841"/>
      <c r="U11" s="841"/>
      <c r="V11" s="841"/>
    </row>
    <row r="12" spans="1:24" ht="14.1" customHeight="1">
      <c r="A12" s="838"/>
      <c r="B12" s="839"/>
      <c r="C12" s="308"/>
      <c r="D12" s="308"/>
      <c r="E12" s="308"/>
      <c r="F12" s="308"/>
      <c r="G12" s="308"/>
      <c r="H12" s="308"/>
      <c r="I12" s="308"/>
      <c r="J12" s="308"/>
      <c r="K12" s="308"/>
      <c r="L12" s="308"/>
      <c r="M12" s="308"/>
      <c r="N12" s="308"/>
      <c r="O12" s="308"/>
      <c r="P12" s="309"/>
    </row>
    <row r="13" spans="1:24" ht="6" customHeight="1">
      <c r="A13" s="832"/>
      <c r="B13" s="832"/>
      <c r="C13" s="832"/>
      <c r="D13" s="832"/>
      <c r="E13" s="832"/>
      <c r="F13" s="832"/>
      <c r="G13" s="832"/>
      <c r="H13" s="832"/>
      <c r="I13" s="832"/>
      <c r="J13" s="832"/>
      <c r="K13" s="832"/>
      <c r="L13" s="832"/>
      <c r="M13" s="832"/>
      <c r="N13" s="832"/>
      <c r="O13" s="832"/>
      <c r="P13" s="832"/>
      <c r="R13" s="335"/>
      <c r="S13" s="335"/>
      <c r="T13" s="335"/>
      <c r="U13" s="335"/>
      <c r="V13" s="335"/>
      <c r="W13" s="335"/>
      <c r="X13" s="335"/>
    </row>
    <row r="14" spans="1:24" ht="8.1" customHeight="1">
      <c r="A14" s="822"/>
      <c r="B14" s="823"/>
      <c r="C14" s="298"/>
      <c r="D14" s="299"/>
      <c r="E14" s="299"/>
      <c r="F14" s="298"/>
      <c r="G14" s="298"/>
      <c r="H14" s="298"/>
      <c r="I14" s="298"/>
      <c r="J14" s="298"/>
      <c r="K14" s="298"/>
      <c r="L14" s="298"/>
      <c r="M14" s="298"/>
      <c r="N14" s="298"/>
      <c r="O14" s="298"/>
      <c r="P14" s="300"/>
      <c r="R14" s="335"/>
      <c r="S14" s="335"/>
      <c r="T14" s="335"/>
      <c r="U14" s="335"/>
      <c r="V14" s="335"/>
      <c r="W14" s="335"/>
      <c r="X14" s="335"/>
    </row>
    <row r="15" spans="1:24" ht="20.25">
      <c r="A15" s="824" t="s">
        <v>564</v>
      </c>
      <c r="B15" s="825"/>
      <c r="C15" s="301"/>
      <c r="D15" s="486" t="s">
        <v>5</v>
      </c>
      <c r="E15" s="487"/>
      <c r="F15" s="301" t="s">
        <v>125</v>
      </c>
      <c r="G15" s="486" t="s">
        <v>6</v>
      </c>
      <c r="H15" s="487"/>
      <c r="I15" s="301" t="s">
        <v>7</v>
      </c>
      <c r="J15" s="486" t="s">
        <v>8</v>
      </c>
      <c r="K15" s="487"/>
      <c r="L15" s="301" t="s">
        <v>125</v>
      </c>
      <c r="M15" s="486" t="s">
        <v>98</v>
      </c>
      <c r="N15" s="487"/>
      <c r="O15" s="302" t="s">
        <v>9</v>
      </c>
      <c r="P15" s="303"/>
      <c r="R15" s="335"/>
      <c r="S15" s="335"/>
      <c r="T15" s="335"/>
      <c r="U15" s="335"/>
      <c r="V15" s="335"/>
      <c r="W15" s="335"/>
      <c r="X15" s="335"/>
    </row>
    <row r="16" spans="1:24" ht="9.9499999999999993" customHeight="1" thickBot="1">
      <c r="A16" s="826"/>
      <c r="B16" s="827"/>
      <c r="C16" s="304"/>
      <c r="D16" s="304"/>
      <c r="E16" s="304"/>
      <c r="F16" s="304"/>
      <c r="G16" s="304"/>
      <c r="H16" s="304"/>
      <c r="I16" s="304"/>
      <c r="J16" s="304"/>
      <c r="K16" s="304"/>
      <c r="L16" s="304"/>
      <c r="M16" s="304"/>
      <c r="N16" s="304"/>
      <c r="O16" s="304"/>
      <c r="P16" s="305"/>
      <c r="R16" s="335"/>
      <c r="S16" s="335"/>
      <c r="T16" s="335"/>
      <c r="U16" s="335"/>
      <c r="V16" s="335"/>
      <c r="W16" s="335"/>
      <c r="X16" s="335"/>
    </row>
    <row r="17" spans="1:24" ht="27" customHeight="1" thickBot="1">
      <c r="A17" s="828"/>
      <c r="B17" s="829"/>
      <c r="C17" s="306"/>
      <c r="D17" s="306"/>
      <c r="E17" s="306"/>
      <c r="F17" s="488">
        <f>+E15*H15</f>
        <v>0</v>
      </c>
      <c r="G17" s="307"/>
      <c r="H17" s="307"/>
      <c r="I17" s="301" t="s">
        <v>7</v>
      </c>
      <c r="J17" s="306"/>
      <c r="K17" s="306"/>
      <c r="L17" s="488">
        <f>+K15*N15</f>
        <v>0</v>
      </c>
      <c r="M17" s="301" t="s">
        <v>10</v>
      </c>
      <c r="N17" s="301"/>
      <c r="O17" s="489">
        <f>+F17+L17</f>
        <v>0</v>
      </c>
      <c r="P17" s="303"/>
      <c r="R17" s="282"/>
      <c r="S17" s="282"/>
      <c r="T17" s="282"/>
      <c r="U17" s="335"/>
      <c r="V17" s="335"/>
      <c r="W17" s="335"/>
      <c r="X17" s="335"/>
    </row>
    <row r="18" spans="1:24" ht="15.95" customHeight="1">
      <c r="A18" s="838"/>
      <c r="B18" s="839"/>
      <c r="C18" s="308"/>
      <c r="D18" s="308"/>
      <c r="E18" s="308"/>
      <c r="F18" s="308"/>
      <c r="G18" s="308"/>
      <c r="H18" s="308"/>
      <c r="I18" s="308"/>
      <c r="J18" s="308"/>
      <c r="K18" s="308"/>
      <c r="L18" s="308"/>
      <c r="M18" s="308"/>
      <c r="N18" s="308"/>
      <c r="O18" s="308"/>
      <c r="P18" s="309"/>
      <c r="R18" s="335"/>
      <c r="S18" s="335"/>
      <c r="T18" s="335"/>
      <c r="U18" s="335"/>
      <c r="V18" s="335"/>
      <c r="W18" s="335"/>
      <c r="X18" s="335"/>
    </row>
    <row r="19" spans="1:24" ht="6" customHeight="1">
      <c r="A19" s="840"/>
      <c r="B19" s="840"/>
      <c r="C19" s="840"/>
      <c r="D19" s="840"/>
      <c r="E19" s="840"/>
      <c r="F19" s="840"/>
      <c r="G19" s="840"/>
      <c r="H19" s="840"/>
      <c r="I19" s="840"/>
      <c r="J19" s="840"/>
      <c r="K19" s="840"/>
      <c r="L19" s="840"/>
      <c r="M19" s="840"/>
      <c r="N19" s="840"/>
      <c r="O19" s="840"/>
      <c r="P19" s="840"/>
      <c r="R19" s="335"/>
      <c r="S19" s="335"/>
      <c r="T19" s="335"/>
      <c r="U19" s="335"/>
      <c r="V19" s="335"/>
      <c r="W19" s="335"/>
      <c r="X19" s="335"/>
    </row>
    <row r="20" spans="1:24" ht="8.1" customHeight="1">
      <c r="A20" s="822"/>
      <c r="B20" s="823"/>
      <c r="C20" s="298"/>
      <c r="D20" s="299"/>
      <c r="E20" s="299"/>
      <c r="F20" s="298"/>
      <c r="G20" s="298"/>
      <c r="H20" s="298"/>
      <c r="I20" s="298"/>
      <c r="J20" s="298"/>
      <c r="K20" s="298"/>
      <c r="L20" s="298"/>
      <c r="M20" s="298"/>
      <c r="N20" s="298"/>
      <c r="O20" s="298"/>
      <c r="P20" s="300"/>
      <c r="R20" s="335"/>
      <c r="S20" s="335"/>
      <c r="T20" s="335"/>
      <c r="U20" s="335"/>
      <c r="V20" s="335"/>
      <c r="W20" s="335"/>
      <c r="X20" s="335"/>
    </row>
    <row r="21" spans="1:24" ht="20.25">
      <c r="A21" s="824" t="s">
        <v>564</v>
      </c>
      <c r="B21" s="825"/>
      <c r="C21" s="301"/>
      <c r="D21" s="486" t="s">
        <v>5</v>
      </c>
      <c r="E21" s="487"/>
      <c r="F21" s="301" t="s">
        <v>125</v>
      </c>
      <c r="G21" s="486" t="s">
        <v>6</v>
      </c>
      <c r="H21" s="487"/>
      <c r="I21" s="301" t="s">
        <v>7</v>
      </c>
      <c r="J21" s="486" t="s">
        <v>8</v>
      </c>
      <c r="K21" s="487"/>
      <c r="L21" s="301" t="s">
        <v>125</v>
      </c>
      <c r="M21" s="486" t="s">
        <v>98</v>
      </c>
      <c r="N21" s="487"/>
      <c r="O21" s="302" t="s">
        <v>9</v>
      </c>
      <c r="P21" s="303"/>
      <c r="R21" s="335"/>
      <c r="S21" s="335"/>
      <c r="T21" s="335"/>
      <c r="U21" s="335"/>
      <c r="V21" s="335"/>
      <c r="W21" s="335"/>
      <c r="X21" s="335"/>
    </row>
    <row r="22" spans="1:24" ht="9.9499999999999993" customHeight="1" thickBot="1">
      <c r="A22" s="826"/>
      <c r="B22" s="827"/>
      <c r="C22" s="304"/>
      <c r="D22" s="304"/>
      <c r="E22" s="304"/>
      <c r="F22" s="304"/>
      <c r="G22" s="304"/>
      <c r="H22" s="304"/>
      <c r="I22" s="304"/>
      <c r="J22" s="304"/>
      <c r="K22" s="304"/>
      <c r="L22" s="304"/>
      <c r="M22" s="304"/>
      <c r="N22" s="304"/>
      <c r="O22" s="304"/>
      <c r="P22" s="305"/>
      <c r="R22" s="335"/>
      <c r="S22" s="335"/>
      <c r="T22" s="335"/>
      <c r="U22" s="335"/>
      <c r="V22" s="335"/>
      <c r="W22" s="335"/>
      <c r="X22" s="335"/>
    </row>
    <row r="23" spans="1:24" ht="27" customHeight="1" thickBot="1">
      <c r="A23" s="828"/>
      <c r="B23" s="829"/>
      <c r="C23" s="306"/>
      <c r="D23" s="306"/>
      <c r="E23" s="306"/>
      <c r="F23" s="488">
        <f>+E21*H21</f>
        <v>0</v>
      </c>
      <c r="G23" s="307"/>
      <c r="H23" s="307"/>
      <c r="I23" s="301" t="s">
        <v>7</v>
      </c>
      <c r="J23" s="306"/>
      <c r="K23" s="306"/>
      <c r="L23" s="488">
        <f>+K21*N21</f>
        <v>0</v>
      </c>
      <c r="M23" s="301" t="s">
        <v>10</v>
      </c>
      <c r="N23" s="301"/>
      <c r="O23" s="489">
        <f>+F23+L23</f>
        <v>0</v>
      </c>
      <c r="P23" s="303"/>
      <c r="R23" s="282"/>
      <c r="S23" s="282"/>
      <c r="T23" s="282"/>
      <c r="U23" s="335"/>
      <c r="V23" s="335"/>
      <c r="W23" s="335"/>
      <c r="X23" s="335"/>
    </row>
    <row r="24" spans="1:24" ht="15.95" customHeight="1">
      <c r="A24" s="838"/>
      <c r="B24" s="839"/>
      <c r="C24" s="308"/>
      <c r="D24" s="308"/>
      <c r="E24" s="308"/>
      <c r="F24" s="308"/>
      <c r="G24" s="308"/>
      <c r="H24" s="308"/>
      <c r="I24" s="308"/>
      <c r="J24" s="308"/>
      <c r="K24" s="308"/>
      <c r="L24" s="308"/>
      <c r="M24" s="308"/>
      <c r="N24" s="308"/>
      <c r="O24" s="308"/>
      <c r="P24" s="309"/>
      <c r="R24" s="335"/>
      <c r="S24" s="335"/>
      <c r="T24" s="335"/>
      <c r="U24" s="335"/>
      <c r="V24" s="335"/>
      <c r="W24" s="335"/>
      <c r="X24" s="335"/>
    </row>
    <row r="25" spans="1:24" ht="6" customHeight="1">
      <c r="A25" s="840"/>
      <c r="B25" s="840"/>
      <c r="C25" s="840"/>
      <c r="D25" s="840"/>
      <c r="E25" s="840"/>
      <c r="F25" s="840"/>
      <c r="G25" s="840"/>
      <c r="H25" s="840"/>
      <c r="I25" s="840"/>
      <c r="J25" s="840"/>
      <c r="K25" s="840"/>
      <c r="L25" s="840"/>
      <c r="M25" s="840"/>
      <c r="N25" s="840"/>
      <c r="O25" s="840"/>
      <c r="P25" s="840"/>
      <c r="R25" s="335"/>
      <c r="S25" s="335"/>
      <c r="T25" s="335"/>
      <c r="U25" s="335"/>
      <c r="V25" s="335"/>
      <c r="W25" s="335"/>
      <c r="X25" s="335"/>
    </row>
    <row r="26" spans="1:24" ht="8.1" customHeight="1">
      <c r="A26" s="822"/>
      <c r="B26" s="823"/>
      <c r="C26" s="298"/>
      <c r="D26" s="299"/>
      <c r="E26" s="299"/>
      <c r="F26" s="298"/>
      <c r="G26" s="298"/>
      <c r="H26" s="298"/>
      <c r="I26" s="298"/>
      <c r="J26" s="298"/>
      <c r="K26" s="298"/>
      <c r="L26" s="298"/>
      <c r="M26" s="298"/>
      <c r="N26" s="298"/>
      <c r="O26" s="298"/>
      <c r="P26" s="300"/>
      <c r="R26" s="335"/>
      <c r="S26" s="335"/>
      <c r="T26" s="335"/>
      <c r="U26" s="335"/>
      <c r="V26" s="335"/>
      <c r="W26" s="335"/>
      <c r="X26" s="335"/>
    </row>
    <row r="27" spans="1:24" ht="20.25">
      <c r="A27" s="824" t="s">
        <v>564</v>
      </c>
      <c r="B27" s="825"/>
      <c r="C27" s="301"/>
      <c r="D27" s="486" t="s">
        <v>5</v>
      </c>
      <c r="E27" s="487"/>
      <c r="F27" s="301" t="s">
        <v>125</v>
      </c>
      <c r="G27" s="486" t="s">
        <v>6</v>
      </c>
      <c r="H27" s="487"/>
      <c r="I27" s="301" t="s">
        <v>7</v>
      </c>
      <c r="J27" s="486" t="s">
        <v>8</v>
      </c>
      <c r="K27" s="487"/>
      <c r="L27" s="301" t="s">
        <v>125</v>
      </c>
      <c r="M27" s="486" t="s">
        <v>98</v>
      </c>
      <c r="N27" s="487"/>
      <c r="O27" s="302" t="s">
        <v>9</v>
      </c>
      <c r="P27" s="303"/>
      <c r="R27" s="335"/>
      <c r="S27" s="335"/>
      <c r="T27" s="336"/>
      <c r="U27" s="337"/>
      <c r="V27" s="335"/>
      <c r="W27" s="335"/>
      <c r="X27" s="335"/>
    </row>
    <row r="28" spans="1:24" ht="9.9499999999999993" customHeight="1" thickBot="1">
      <c r="A28" s="826"/>
      <c r="B28" s="827"/>
      <c r="C28" s="304"/>
      <c r="D28" s="304"/>
      <c r="E28" s="304"/>
      <c r="F28" s="304"/>
      <c r="G28" s="304"/>
      <c r="H28" s="304"/>
      <c r="I28" s="304"/>
      <c r="J28" s="304"/>
      <c r="K28" s="304"/>
      <c r="L28" s="304"/>
      <c r="M28" s="304"/>
      <c r="N28" s="304"/>
      <c r="O28" s="304"/>
      <c r="P28" s="305"/>
      <c r="R28" s="282"/>
      <c r="S28" s="282"/>
      <c r="T28" s="282"/>
      <c r="U28" s="335"/>
      <c r="V28" s="335"/>
      <c r="W28" s="335"/>
      <c r="X28" s="335"/>
    </row>
    <row r="29" spans="1:24" ht="27" customHeight="1" thickBot="1">
      <c r="A29" s="828"/>
      <c r="B29" s="829"/>
      <c r="C29" s="306"/>
      <c r="D29" s="306"/>
      <c r="E29" s="306"/>
      <c r="F29" s="488">
        <f>+E27*H27</f>
        <v>0</v>
      </c>
      <c r="G29" s="307"/>
      <c r="H29" s="307"/>
      <c r="I29" s="301" t="s">
        <v>7</v>
      </c>
      <c r="J29" s="306"/>
      <c r="K29" s="306"/>
      <c r="L29" s="488">
        <f>+K27*N27</f>
        <v>0</v>
      </c>
      <c r="M29" s="301" t="s">
        <v>10</v>
      </c>
      <c r="N29" s="301"/>
      <c r="O29" s="489">
        <f>+F29+L29</f>
        <v>0</v>
      </c>
      <c r="P29" s="303"/>
      <c r="R29" s="282"/>
      <c r="S29" s="282"/>
      <c r="T29" s="282"/>
      <c r="U29" s="335"/>
      <c r="V29" s="335"/>
      <c r="W29" s="335"/>
      <c r="X29" s="335"/>
    </row>
    <row r="30" spans="1:24" ht="15.95" customHeight="1">
      <c r="A30" s="838"/>
      <c r="B30" s="839"/>
      <c r="C30" s="308"/>
      <c r="D30" s="308"/>
      <c r="E30" s="308"/>
      <c r="F30" s="308"/>
      <c r="G30" s="308"/>
      <c r="H30" s="308"/>
      <c r="I30" s="308"/>
      <c r="J30" s="308"/>
      <c r="K30" s="308"/>
      <c r="L30" s="308"/>
      <c r="M30" s="308"/>
      <c r="N30" s="308"/>
      <c r="O30" s="308"/>
      <c r="P30" s="309"/>
      <c r="R30" s="280"/>
      <c r="S30" s="280"/>
      <c r="T30" s="280"/>
    </row>
    <row r="31" spans="1:24" ht="6" customHeight="1">
      <c r="A31" s="840"/>
      <c r="B31" s="840"/>
      <c r="C31" s="840"/>
      <c r="D31" s="840"/>
      <c r="E31" s="840"/>
      <c r="F31" s="840"/>
      <c r="G31" s="840"/>
      <c r="H31" s="840"/>
      <c r="I31" s="840"/>
      <c r="J31" s="840"/>
      <c r="K31" s="840"/>
      <c r="L31" s="840"/>
      <c r="M31" s="840"/>
      <c r="N31" s="840"/>
      <c r="O31" s="840"/>
      <c r="P31" s="840"/>
    </row>
    <row r="32" spans="1:24" ht="15.95" customHeight="1">
      <c r="A32" s="822"/>
      <c r="B32" s="823"/>
      <c r="C32" s="298"/>
      <c r="D32" s="299"/>
      <c r="E32" s="299"/>
      <c r="F32" s="298"/>
      <c r="G32" s="298"/>
      <c r="H32" s="298"/>
      <c r="I32" s="298"/>
      <c r="J32" s="298"/>
      <c r="K32" s="298"/>
      <c r="L32" s="298"/>
      <c r="M32" s="298"/>
      <c r="N32" s="298"/>
      <c r="O32" s="298"/>
      <c r="P32" s="300"/>
      <c r="R32" s="280"/>
      <c r="S32" s="280"/>
      <c r="T32" s="280"/>
    </row>
    <row r="33" spans="1:20" ht="15.95" customHeight="1">
      <c r="A33" s="824" t="s">
        <v>564</v>
      </c>
      <c r="B33" s="825"/>
      <c r="C33" s="301"/>
      <c r="D33" s="486" t="s">
        <v>5</v>
      </c>
      <c r="E33" s="487"/>
      <c r="F33" s="301" t="s">
        <v>125</v>
      </c>
      <c r="G33" s="486" t="s">
        <v>6</v>
      </c>
      <c r="H33" s="487"/>
      <c r="I33" s="301" t="s">
        <v>7</v>
      </c>
      <c r="J33" s="486" t="s">
        <v>8</v>
      </c>
      <c r="K33" s="487"/>
      <c r="L33" s="301" t="s">
        <v>125</v>
      </c>
      <c r="M33" s="486" t="s">
        <v>98</v>
      </c>
      <c r="N33" s="487"/>
      <c r="O33" s="302" t="s">
        <v>9</v>
      </c>
      <c r="P33" s="303"/>
      <c r="R33" s="280"/>
      <c r="S33" s="280"/>
      <c r="T33" s="280"/>
    </row>
    <row r="34" spans="1:20" ht="15.95" customHeight="1" thickBot="1">
      <c r="A34" s="826"/>
      <c r="B34" s="827"/>
      <c r="C34" s="304"/>
      <c r="D34" s="304"/>
      <c r="E34" s="304"/>
      <c r="F34" s="304"/>
      <c r="G34" s="304"/>
      <c r="H34" s="304"/>
      <c r="I34" s="304"/>
      <c r="J34" s="304"/>
      <c r="K34" s="304"/>
      <c r="L34" s="304"/>
      <c r="M34" s="304"/>
      <c r="N34" s="304"/>
      <c r="O34" s="304"/>
      <c r="P34" s="305"/>
      <c r="R34" s="280"/>
      <c r="S34" s="280"/>
      <c r="T34" s="280"/>
    </row>
    <row r="35" spans="1:20" ht="27" customHeight="1" thickBot="1">
      <c r="A35" s="828"/>
      <c r="B35" s="829"/>
      <c r="C35" s="306"/>
      <c r="D35" s="306"/>
      <c r="E35" s="306"/>
      <c r="F35" s="488">
        <f>+E33*H33</f>
        <v>0</v>
      </c>
      <c r="G35" s="307"/>
      <c r="H35" s="307"/>
      <c r="I35" s="301" t="s">
        <v>7</v>
      </c>
      <c r="J35" s="306"/>
      <c r="K35" s="306"/>
      <c r="L35" s="488">
        <f>+K33*N33</f>
        <v>0</v>
      </c>
      <c r="M35" s="301" t="s">
        <v>10</v>
      </c>
      <c r="N35" s="301"/>
      <c r="O35" s="489">
        <f>+F35+L35</f>
        <v>0</v>
      </c>
      <c r="P35" s="303"/>
      <c r="R35" s="280"/>
      <c r="S35" s="280"/>
      <c r="T35" s="280"/>
    </row>
    <row r="36" spans="1:20" ht="15.95" customHeight="1">
      <c r="A36" s="838"/>
      <c r="B36" s="839"/>
      <c r="C36" s="308"/>
      <c r="D36" s="308"/>
      <c r="E36" s="308"/>
      <c r="F36" s="308"/>
      <c r="G36" s="308"/>
      <c r="H36" s="308"/>
      <c r="I36" s="308"/>
      <c r="J36" s="308"/>
      <c r="K36" s="308"/>
      <c r="L36" s="308"/>
      <c r="M36" s="308"/>
      <c r="N36" s="308"/>
      <c r="O36" s="308"/>
      <c r="P36" s="309"/>
      <c r="R36" s="280"/>
      <c r="S36" s="280"/>
      <c r="T36" s="280"/>
    </row>
    <row r="37" spans="1:20" ht="6" customHeight="1">
      <c r="A37" s="840"/>
      <c r="B37" s="840"/>
      <c r="C37" s="840"/>
      <c r="D37" s="840"/>
      <c r="E37" s="840"/>
      <c r="F37" s="840"/>
      <c r="G37" s="840"/>
      <c r="H37" s="840"/>
      <c r="I37" s="840"/>
      <c r="J37" s="840"/>
      <c r="K37" s="840"/>
      <c r="L37" s="840"/>
      <c r="M37" s="840"/>
      <c r="N37" s="840"/>
      <c r="O37" s="840"/>
      <c r="P37" s="840"/>
      <c r="R37" s="280"/>
      <c r="S37" s="280"/>
      <c r="T37" s="280"/>
    </row>
    <row r="38" spans="1:20" ht="8.1" customHeight="1">
      <c r="A38" s="822"/>
      <c r="B38" s="823"/>
      <c r="C38" s="298"/>
      <c r="D38" s="299"/>
      <c r="E38" s="299"/>
      <c r="F38" s="298"/>
      <c r="G38" s="298"/>
      <c r="H38" s="298"/>
      <c r="I38" s="298"/>
      <c r="J38" s="298"/>
      <c r="K38" s="298"/>
      <c r="L38" s="298"/>
      <c r="M38" s="298"/>
      <c r="N38" s="298"/>
      <c r="O38" s="298"/>
      <c r="P38" s="300"/>
      <c r="R38" s="280"/>
      <c r="S38" s="280"/>
      <c r="T38" s="280"/>
    </row>
    <row r="39" spans="1:20" ht="20.25">
      <c r="A39" s="824" t="s">
        <v>564</v>
      </c>
      <c r="B39" s="825"/>
      <c r="C39" s="301"/>
      <c r="D39" s="486" t="s">
        <v>5</v>
      </c>
      <c r="E39" s="487"/>
      <c r="F39" s="301" t="s">
        <v>125</v>
      </c>
      <c r="G39" s="486" t="s">
        <v>6</v>
      </c>
      <c r="H39" s="487"/>
      <c r="I39" s="301" t="s">
        <v>7</v>
      </c>
      <c r="J39" s="486" t="s">
        <v>8</v>
      </c>
      <c r="K39" s="487"/>
      <c r="L39" s="301" t="s">
        <v>125</v>
      </c>
      <c r="M39" s="486" t="s">
        <v>98</v>
      </c>
      <c r="N39" s="487"/>
      <c r="O39" s="302" t="s">
        <v>9</v>
      </c>
      <c r="P39" s="303"/>
    </row>
    <row r="40" spans="1:20" ht="9.9499999999999993" customHeight="1" thickBot="1">
      <c r="A40" s="826"/>
      <c r="B40" s="827"/>
      <c r="C40" s="304"/>
      <c r="D40" s="304"/>
      <c r="E40" s="304"/>
      <c r="F40" s="304"/>
      <c r="G40" s="304"/>
      <c r="H40" s="304"/>
      <c r="I40" s="304"/>
      <c r="J40" s="304"/>
      <c r="K40" s="304"/>
      <c r="L40" s="304"/>
      <c r="M40" s="304"/>
      <c r="N40" s="304"/>
      <c r="O40" s="304"/>
      <c r="P40" s="305"/>
    </row>
    <row r="41" spans="1:20" ht="27" customHeight="1" thickBot="1">
      <c r="A41" s="828"/>
      <c r="B41" s="829"/>
      <c r="C41" s="306"/>
      <c r="D41" s="306"/>
      <c r="E41" s="306"/>
      <c r="F41" s="488">
        <f>+E39*H39</f>
        <v>0</v>
      </c>
      <c r="G41" s="307"/>
      <c r="H41" s="307"/>
      <c r="I41" s="301" t="s">
        <v>7</v>
      </c>
      <c r="J41" s="306"/>
      <c r="K41" s="306"/>
      <c r="L41" s="488">
        <f>+K39*N39</f>
        <v>0</v>
      </c>
      <c r="M41" s="301" t="s">
        <v>10</v>
      </c>
      <c r="N41" s="301"/>
      <c r="O41" s="489">
        <f>+F41+L41</f>
        <v>0</v>
      </c>
      <c r="P41" s="303"/>
      <c r="R41" s="280"/>
      <c r="S41" s="280"/>
      <c r="T41" s="280"/>
    </row>
    <row r="42" spans="1:20" ht="15.95" customHeight="1">
      <c r="A42" s="838"/>
      <c r="B42" s="839"/>
      <c r="C42" s="308"/>
      <c r="D42" s="308"/>
      <c r="E42" s="308"/>
      <c r="F42" s="308"/>
      <c r="G42" s="308"/>
      <c r="H42" s="308"/>
      <c r="I42" s="308"/>
      <c r="J42" s="308"/>
      <c r="K42" s="308"/>
      <c r="L42" s="308"/>
      <c r="M42" s="308"/>
      <c r="N42" s="308"/>
      <c r="O42" s="308"/>
      <c r="P42" s="309"/>
    </row>
    <row r="43" spans="1:20">
      <c r="C43" s="840"/>
      <c r="D43" s="840"/>
      <c r="E43" s="310"/>
      <c r="F43" s="311"/>
      <c r="G43" s="312"/>
      <c r="H43" s="312"/>
      <c r="I43" s="311"/>
      <c r="J43" s="311"/>
      <c r="K43" s="311"/>
      <c r="L43" s="311"/>
      <c r="M43" s="311"/>
      <c r="N43" s="311"/>
      <c r="O43" s="311"/>
      <c r="P43" s="311"/>
      <c r="Q43" s="311"/>
      <c r="R43" s="311"/>
    </row>
    <row r="44" spans="1:20" ht="15" customHeight="1">
      <c r="A44" s="313"/>
      <c r="B44" s="313" t="s">
        <v>565</v>
      </c>
      <c r="C44" s="837" t="s">
        <v>570</v>
      </c>
      <c r="D44" s="837"/>
      <c r="E44" s="837"/>
      <c r="F44" s="837"/>
      <c r="G44" s="837"/>
      <c r="H44" s="837"/>
      <c r="I44" s="837"/>
      <c r="J44" s="837"/>
      <c r="K44" s="837"/>
      <c r="L44" s="837"/>
      <c r="M44" s="837"/>
      <c r="N44" s="837"/>
      <c r="O44" s="837"/>
      <c r="P44" s="837"/>
      <c r="Q44" s="315"/>
      <c r="R44" s="315"/>
    </row>
    <row r="45" spans="1:20" ht="9.9499999999999993" customHeight="1">
      <c r="A45" s="314"/>
      <c r="B45" s="403"/>
      <c r="C45" s="832"/>
      <c r="D45" s="832"/>
      <c r="E45" s="402"/>
      <c r="F45" s="401"/>
      <c r="G45" s="401"/>
      <c r="H45" s="401"/>
      <c r="I45" s="401"/>
      <c r="J45" s="401"/>
      <c r="K45" s="401"/>
      <c r="L45" s="404"/>
      <c r="M45" s="404"/>
      <c r="N45" s="404"/>
      <c r="O45" s="404"/>
      <c r="P45" s="404"/>
      <c r="Q45" s="311"/>
      <c r="R45" s="311"/>
    </row>
    <row r="46" spans="1:20" ht="15" customHeight="1">
      <c r="A46" s="314"/>
      <c r="B46" s="313" t="s">
        <v>566</v>
      </c>
      <c r="C46" s="833" t="s">
        <v>569</v>
      </c>
      <c r="D46" s="833"/>
      <c r="E46" s="833"/>
      <c r="F46" s="833"/>
      <c r="G46" s="833"/>
      <c r="H46" s="833"/>
      <c r="I46" s="833"/>
      <c r="J46" s="833"/>
      <c r="K46" s="833"/>
      <c r="L46" s="833"/>
      <c r="M46" s="833"/>
      <c r="N46" s="833"/>
      <c r="O46" s="833"/>
      <c r="P46" s="833"/>
      <c r="Q46" s="311"/>
      <c r="R46" s="311"/>
    </row>
    <row r="47" spans="1:20" ht="9.9499999999999993" customHeight="1">
      <c r="A47" s="316"/>
      <c r="B47" s="401"/>
      <c r="C47" s="401"/>
      <c r="D47" s="401"/>
      <c r="E47" s="401"/>
      <c r="F47" s="401"/>
      <c r="G47" s="401"/>
      <c r="H47" s="401"/>
      <c r="I47" s="401"/>
      <c r="J47" s="401"/>
      <c r="K47" s="401"/>
      <c r="L47" s="403"/>
      <c r="M47" s="403"/>
      <c r="N47" s="403"/>
      <c r="O47" s="403"/>
      <c r="P47" s="403"/>
    </row>
    <row r="48" spans="1:20" ht="15" customHeight="1">
      <c r="A48" s="314"/>
      <c r="B48" s="405" t="s">
        <v>567</v>
      </c>
      <c r="C48" s="830" t="s">
        <v>568</v>
      </c>
      <c r="D48" s="830"/>
      <c r="E48" s="830"/>
      <c r="F48" s="830"/>
      <c r="G48" s="830"/>
      <c r="H48" s="830"/>
      <c r="I48" s="830"/>
      <c r="J48" s="830"/>
      <c r="K48" s="830"/>
      <c r="L48" s="830"/>
      <c r="M48" s="830"/>
      <c r="N48" s="830"/>
      <c r="O48" s="830"/>
      <c r="P48" s="830"/>
    </row>
    <row r="49" spans="1:16" ht="15" customHeight="1" thickBot="1"/>
    <row r="50" spans="1:16" ht="18" customHeight="1" thickBot="1">
      <c r="A50" s="834" t="s">
        <v>571</v>
      </c>
      <c r="B50" s="835"/>
      <c r="C50" s="835"/>
      <c r="D50" s="835"/>
      <c r="E50" s="835"/>
      <c r="F50" s="835"/>
      <c r="G50" s="835"/>
      <c r="H50" s="835"/>
      <c r="I50" s="835"/>
      <c r="J50" s="835"/>
      <c r="K50" s="835"/>
      <c r="L50" s="835"/>
      <c r="M50" s="835"/>
      <c r="N50" s="835"/>
      <c r="O50" s="835"/>
      <c r="P50" s="836"/>
    </row>
    <row r="51" spans="1:16" ht="8.1" customHeight="1"/>
    <row r="52" spans="1:16" ht="20.25" customHeight="1">
      <c r="A52" s="71" t="s">
        <v>95</v>
      </c>
      <c r="B52" s="72"/>
      <c r="C52" s="72"/>
      <c r="D52" s="72"/>
      <c r="E52" s="72"/>
      <c r="F52" s="72"/>
      <c r="G52" s="72"/>
      <c r="H52" s="72"/>
      <c r="I52" s="72"/>
      <c r="J52" s="72"/>
      <c r="K52" s="72"/>
      <c r="L52" s="72"/>
      <c r="M52" s="72"/>
      <c r="N52" s="72"/>
      <c r="O52" s="72"/>
      <c r="P52" s="72" t="str">
        <f>+Inhaltsv.!$C$47</f>
        <v>Technische Daten Spielplatzgeräte - Version 5.08</v>
      </c>
    </row>
    <row r="53" spans="1:16" ht="12.75">
      <c r="A53" s="285"/>
      <c r="B53" s="317"/>
      <c r="C53" s="831"/>
      <c r="D53" s="831"/>
      <c r="E53" s="831"/>
      <c r="F53" s="831"/>
      <c r="G53" s="831"/>
      <c r="H53" s="831"/>
      <c r="I53" s="831"/>
      <c r="J53" s="831"/>
      <c r="K53" s="831"/>
      <c r="L53" s="831"/>
      <c r="M53" s="831"/>
      <c r="N53" s="831"/>
      <c r="O53" s="831"/>
      <c r="P53" s="831"/>
    </row>
    <row r="54" spans="1:16" s="290" customFormat="1" ht="14.25">
      <c r="A54" s="392" t="s">
        <v>635</v>
      </c>
      <c r="L54" s="821"/>
      <c r="M54" s="821"/>
      <c r="N54" s="821"/>
      <c r="O54" s="821"/>
      <c r="P54" s="821"/>
    </row>
    <row r="55" spans="1:16">
      <c r="A55" s="304"/>
      <c r="B55" s="304"/>
      <c r="C55" s="304"/>
      <c r="D55" s="304"/>
      <c r="E55" s="304"/>
      <c r="F55" s="304"/>
      <c r="G55" s="304"/>
      <c r="H55" s="304"/>
      <c r="I55" s="304"/>
      <c r="J55" s="304"/>
      <c r="K55" s="304"/>
    </row>
    <row r="56" spans="1:16">
      <c r="A56" s="304"/>
      <c r="B56" s="304"/>
      <c r="C56" s="304"/>
      <c r="D56" s="304"/>
      <c r="E56" s="304"/>
      <c r="F56" s="304"/>
      <c r="G56" s="304"/>
      <c r="H56" s="304"/>
      <c r="I56" s="304"/>
      <c r="J56" s="304"/>
      <c r="K56" s="304"/>
    </row>
    <row r="57" spans="1:16">
      <c r="A57" s="304"/>
      <c r="B57" s="304"/>
      <c r="C57" s="304"/>
      <c r="D57" s="304"/>
      <c r="E57" s="304"/>
      <c r="F57" s="304"/>
      <c r="G57" s="304"/>
      <c r="H57" s="304"/>
      <c r="I57" s="304"/>
      <c r="J57" s="304"/>
      <c r="K57" s="304"/>
    </row>
    <row r="58" spans="1:16">
      <c r="A58" s="304"/>
      <c r="B58" s="304"/>
      <c r="C58" s="304"/>
      <c r="D58" s="304"/>
      <c r="E58" s="304"/>
      <c r="F58" s="304"/>
      <c r="G58" s="304"/>
      <c r="H58" s="304"/>
      <c r="I58" s="304"/>
      <c r="J58" s="304"/>
      <c r="K58" s="304"/>
    </row>
    <row r="59" spans="1:16">
      <c r="A59" s="304"/>
      <c r="B59" s="304"/>
      <c r="C59" s="304"/>
      <c r="D59" s="304"/>
      <c r="E59" s="304"/>
      <c r="F59" s="304"/>
      <c r="G59" s="304"/>
      <c r="H59" s="304"/>
      <c r="I59" s="304"/>
      <c r="J59" s="304"/>
      <c r="K59" s="304"/>
    </row>
    <row r="60" spans="1:16">
      <c r="A60" s="304"/>
      <c r="B60" s="304"/>
      <c r="C60" s="304"/>
      <c r="D60" s="304"/>
      <c r="E60" s="304"/>
      <c r="F60" s="304"/>
      <c r="G60" s="304"/>
      <c r="H60" s="304"/>
      <c r="I60" s="304"/>
      <c r="J60" s="304"/>
      <c r="K60" s="304"/>
    </row>
  </sheetData>
  <sheetProtection password="F263" sheet="1" objects="1" scenarios="1"/>
  <protectedRanges>
    <protectedRange password="CCBC" sqref="B3:P5 A8:B12 A14:B18 A20:B24 A26:B30 A32:B36 A38:B42 E9 H9 K9 N9 E15 H15 K15 N15 E21 H21 K21 N21 E27 H27 K27 N27 E33 H33 K33 N33 E39 H39 K39 N39" name="Zone_SAISIE"/>
  </protectedRanges>
  <mergeCells count="56">
    <mergeCell ref="B5:K5"/>
    <mergeCell ref="A16:B16"/>
    <mergeCell ref="L5:P5"/>
    <mergeCell ref="A6:B6"/>
    <mergeCell ref="C6:P6"/>
    <mergeCell ref="A7:P7"/>
    <mergeCell ref="A8:B8"/>
    <mergeCell ref="R2:V2"/>
    <mergeCell ref="B3:K3"/>
    <mergeCell ref="L3:M3"/>
    <mergeCell ref="N3:P3"/>
    <mergeCell ref="B4:K4"/>
    <mergeCell ref="L4:M4"/>
    <mergeCell ref="N4:P4"/>
    <mergeCell ref="A10:B10"/>
    <mergeCell ref="A14:B14"/>
    <mergeCell ref="A15:B15"/>
    <mergeCell ref="A26:B26"/>
    <mergeCell ref="A20:B20"/>
    <mergeCell ref="A21:B21"/>
    <mergeCell ref="A22:B22"/>
    <mergeCell ref="R7:V11"/>
    <mergeCell ref="A28:B28"/>
    <mergeCell ref="A37:P37"/>
    <mergeCell ref="A38:B38"/>
    <mergeCell ref="A17:B17"/>
    <mergeCell ref="A18:B18"/>
    <mergeCell ref="A19:P19"/>
    <mergeCell ref="A23:B23"/>
    <mergeCell ref="A24:B24"/>
    <mergeCell ref="A25:P25"/>
    <mergeCell ref="A11:B11"/>
    <mergeCell ref="A12:B12"/>
    <mergeCell ref="A13:P13"/>
    <mergeCell ref="A27:B27"/>
    <mergeCell ref="A9:B9"/>
    <mergeCell ref="A29:B29"/>
    <mergeCell ref="A30:B30"/>
    <mergeCell ref="A31:P31"/>
    <mergeCell ref="C43:D43"/>
    <mergeCell ref="A40:B40"/>
    <mergeCell ref="A41:B41"/>
    <mergeCell ref="A36:B36"/>
    <mergeCell ref="A42:B42"/>
    <mergeCell ref="L54:P54"/>
    <mergeCell ref="A32:B32"/>
    <mergeCell ref="A33:B33"/>
    <mergeCell ref="A34:B34"/>
    <mergeCell ref="A35:B35"/>
    <mergeCell ref="C48:P48"/>
    <mergeCell ref="C53:P53"/>
    <mergeCell ref="C45:D45"/>
    <mergeCell ref="C46:P46"/>
    <mergeCell ref="A50:P50"/>
    <mergeCell ref="C44:P44"/>
    <mergeCell ref="A39:B39"/>
  </mergeCells>
  <phoneticPr fontId="0" type="noConversion"/>
  <conditionalFormatting sqref="T27:U27">
    <cfRule type="cellIs" dxfId="1" priority="1" stopIfTrue="1" operator="equal">
      <formula>"Trop incliné"</formula>
    </cfRule>
    <cfRule type="cellIs" dxfId="0" priority="2" stopIfTrue="1" operator="equal">
      <formula>"En ordre"</formula>
    </cfRule>
  </conditionalFormatting>
  <hyperlinks>
    <hyperlink ref="A54" location="Pondération" display="vorheriges Blatt"/>
  </hyperlinks>
  <pageMargins left="0.62992125984251968" right="0.23622047244094491" top="0.39370078740157483" bottom="0.59055118110236227" header="0.43307086614173229" footer="0.51181102362204722"/>
  <pageSetup paperSize="9" scale="8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6" tint="0.39997558519241921"/>
  </sheetPr>
  <dimension ref="A1:F32"/>
  <sheetViews>
    <sheetView showGridLines="0" zoomScaleNormal="100" workbookViewId="0">
      <selection sqref="A1:F38"/>
    </sheetView>
  </sheetViews>
  <sheetFormatPr baseColWidth="10" defaultRowHeight="18"/>
  <cols>
    <col min="1" max="1" width="59.28515625" style="48" customWidth="1"/>
    <col min="2" max="2" width="39.5703125" customWidth="1"/>
    <col min="3" max="3" width="57" style="48" customWidth="1"/>
    <col min="4" max="4" width="2.7109375" style="48" customWidth="1"/>
    <col min="5" max="5" width="7" style="48" customWidth="1"/>
    <col min="6" max="6" width="22.140625" customWidth="1"/>
    <col min="8" max="8" width="13" customWidth="1"/>
  </cols>
  <sheetData>
    <row r="1" spans="1:6" ht="82.5" customHeight="1">
      <c r="A1" s="575" t="s">
        <v>200</v>
      </c>
      <c r="B1" s="575"/>
      <c r="C1" s="147"/>
      <c r="D1" s="147"/>
      <c r="E1" s="147"/>
    </row>
    <row r="2" spans="1:6" ht="33.75" customHeight="1">
      <c r="A2" s="4" t="s">
        <v>366</v>
      </c>
      <c r="C2" s="4" t="s">
        <v>367</v>
      </c>
      <c r="D2" s="4"/>
      <c r="E2" s="4"/>
    </row>
    <row r="3" spans="1:6" ht="45">
      <c r="A3" s="151" t="s">
        <v>221</v>
      </c>
      <c r="C3" s="151" t="s">
        <v>222</v>
      </c>
      <c r="D3" s="151"/>
      <c r="E3" s="151"/>
    </row>
    <row r="4" spans="1:6" ht="30" customHeight="1">
      <c r="A4" s="146"/>
      <c r="C4" s="146"/>
      <c r="D4" s="146"/>
      <c r="E4" s="146"/>
    </row>
    <row r="5" spans="1:6" ht="33.75" customHeight="1">
      <c r="A5" s="4" t="s">
        <v>368</v>
      </c>
      <c r="C5" s="4" t="s">
        <v>369</v>
      </c>
      <c r="D5" s="4"/>
      <c r="E5" s="4"/>
    </row>
    <row r="6" spans="1:6" ht="45">
      <c r="A6" s="151" t="s">
        <v>223</v>
      </c>
      <c r="C6" s="151" t="s">
        <v>694</v>
      </c>
      <c r="D6" s="151"/>
      <c r="E6" s="151"/>
    </row>
    <row r="7" spans="1:6" ht="30" customHeight="1">
      <c r="A7" s="146"/>
      <c r="C7" s="146"/>
      <c r="D7" s="146"/>
      <c r="E7" s="146"/>
    </row>
    <row r="8" spans="1:6" ht="33.75" customHeight="1">
      <c r="A8" s="4" t="s">
        <v>370</v>
      </c>
      <c r="C8" s="4" t="s">
        <v>371</v>
      </c>
      <c r="D8" s="4"/>
      <c r="E8" s="4"/>
    </row>
    <row r="9" spans="1:6" ht="30">
      <c r="A9" s="151" t="s">
        <v>224</v>
      </c>
      <c r="C9" s="151" t="s">
        <v>695</v>
      </c>
      <c r="D9" s="151"/>
      <c r="E9" s="151"/>
    </row>
    <row r="10" spans="1:6" ht="30" customHeight="1">
      <c r="A10" s="146"/>
      <c r="C10" s="146"/>
      <c r="D10" s="146"/>
      <c r="E10" s="146"/>
    </row>
    <row r="11" spans="1:6" ht="33.75" customHeight="1">
      <c r="A11" s="4" t="s">
        <v>372</v>
      </c>
      <c r="C11" s="380" t="s">
        <v>201</v>
      </c>
      <c r="D11" s="239"/>
      <c r="E11" s="235"/>
      <c r="F11" s="236"/>
    </row>
    <row r="12" spans="1:6" ht="30">
      <c r="A12" s="151" t="s">
        <v>225</v>
      </c>
      <c r="C12" s="233" t="s">
        <v>202</v>
      </c>
      <c r="D12" s="237"/>
      <c r="E12" s="69"/>
      <c r="F12" s="40"/>
    </row>
    <row r="13" spans="1:6" ht="30" customHeight="1">
      <c r="A13" s="149"/>
      <c r="C13" s="233" t="s">
        <v>203</v>
      </c>
      <c r="D13" s="237"/>
      <c r="E13" s="69"/>
      <c r="F13" s="40"/>
    </row>
    <row r="14" spans="1:6" ht="33.75" customHeight="1">
      <c r="A14" s="150" t="s">
        <v>373</v>
      </c>
      <c r="C14" s="574" t="s">
        <v>229</v>
      </c>
      <c r="D14" s="238"/>
      <c r="E14" s="232"/>
      <c r="F14" s="40"/>
    </row>
    <row r="15" spans="1:6" ht="30">
      <c r="A15" s="151" t="s">
        <v>226</v>
      </c>
      <c r="C15" s="574"/>
      <c r="D15" s="238"/>
      <c r="E15" s="232"/>
      <c r="F15" s="40"/>
    </row>
    <row r="16" spans="1:6" ht="30" customHeight="1">
      <c r="A16" s="148" t="s">
        <v>102</v>
      </c>
      <c r="C16" s="233" t="s">
        <v>204</v>
      </c>
      <c r="D16" s="237"/>
      <c r="E16" s="69"/>
      <c r="F16" s="40"/>
    </row>
    <row r="17" spans="1:6" ht="33.75" customHeight="1">
      <c r="A17" s="4" t="s">
        <v>374</v>
      </c>
      <c r="C17" s="574" t="s">
        <v>228</v>
      </c>
      <c r="D17" s="238"/>
      <c r="E17" s="232"/>
      <c r="F17" s="40"/>
    </row>
    <row r="18" spans="1:6" ht="30">
      <c r="A18" s="151" t="s">
        <v>227</v>
      </c>
      <c r="C18" s="574"/>
      <c r="D18" s="238"/>
      <c r="E18" s="232"/>
      <c r="F18" s="40"/>
    </row>
    <row r="19" spans="1:6" ht="38.25" customHeight="1">
      <c r="A19" s="151"/>
      <c r="C19" s="234"/>
      <c r="D19" s="240"/>
      <c r="E19" s="232"/>
      <c r="F19" s="40"/>
    </row>
    <row r="20" spans="1:6" ht="38.25" customHeight="1">
      <c r="A20" s="338" t="s">
        <v>70</v>
      </c>
      <c r="B20" s="72"/>
      <c r="C20" s="72"/>
      <c r="D20" s="72"/>
      <c r="E20" s="72"/>
      <c r="F20" s="72" t="str">
        <f>+Inhaltsv.!$C$47</f>
        <v>Technische Daten Spielplatzgeräte - Version 5.08</v>
      </c>
    </row>
    <row r="32" spans="1:6" ht="16.5" customHeight="1"/>
  </sheetData>
  <sheetProtection password="F263" sheet="1" objects="1" scenarios="1" selectLockedCells="1" selectUnlockedCells="1"/>
  <customSheetViews>
    <customSheetView guid="{31116DB4-1D35-4CCD-8F70-BBBAC3126855}" showGridLines="0">
      <selection sqref="A1:B18"/>
      <pageMargins left="0.39" right="0.18" top="0.43307086614173229" bottom="0.55118110236220474" header="0.47244094488188981" footer="0.55118110236220474"/>
      <pageSetup paperSize="9" scale="74" orientation="landscape" horizontalDpi="300" verticalDpi="300" r:id="rId1"/>
      <headerFooter alignWithMargins="0"/>
    </customSheetView>
  </customSheetViews>
  <mergeCells count="3">
    <mergeCell ref="C14:C15"/>
    <mergeCell ref="C17:C18"/>
    <mergeCell ref="A1:B1"/>
  </mergeCells>
  <phoneticPr fontId="0" type="noConversion"/>
  <pageMargins left="0.39370078740157483" right="0.39370078740157483" top="0.43307086614173229" bottom="0.31496062992125984" header="0.47244094488188981" footer="0.19685039370078741"/>
  <pageSetup paperSize="9" scale="72" orientation="landscape" horizontalDpi="300" verticalDpi="300" r:id="rId2"/>
  <headerFooter alignWithMargins="0"/>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6" tint="0.39997558519241921"/>
  </sheetPr>
  <dimension ref="A1:H16"/>
  <sheetViews>
    <sheetView showGridLines="0" zoomScaleNormal="100" workbookViewId="0">
      <selection activeCell="H6" sqref="H6"/>
    </sheetView>
  </sheetViews>
  <sheetFormatPr baseColWidth="10" defaultRowHeight="12.75"/>
  <cols>
    <col min="1" max="1" width="64.5703125" customWidth="1"/>
    <col min="2" max="2" width="57.42578125" customWidth="1"/>
  </cols>
  <sheetData>
    <row r="1" spans="1:8" ht="96.75" customHeight="1">
      <c r="A1" s="145" t="s">
        <v>205</v>
      </c>
      <c r="B1" s="81"/>
      <c r="C1" s="53"/>
      <c r="H1" s="152"/>
    </row>
    <row r="2" spans="1:8" ht="23.25" customHeight="1">
      <c r="A2" s="556" t="s">
        <v>206</v>
      </c>
      <c r="B2" s="556"/>
      <c r="H2" s="152"/>
    </row>
    <row r="3" spans="1:8" ht="66" customHeight="1">
      <c r="A3" s="555" t="s">
        <v>696</v>
      </c>
      <c r="B3" s="555"/>
      <c r="H3" s="152"/>
    </row>
    <row r="4" spans="1:8" ht="23.25" customHeight="1">
      <c r="A4" s="490" t="s">
        <v>207</v>
      </c>
      <c r="B4" s="55"/>
      <c r="H4" s="152"/>
    </row>
    <row r="5" spans="1:8" ht="152.25" customHeight="1">
      <c r="A5" s="151" t="s">
        <v>697</v>
      </c>
      <c r="H5" s="152"/>
    </row>
    <row r="6" spans="1:8" ht="129" customHeight="1">
      <c r="A6" s="153" t="s">
        <v>698</v>
      </c>
    </row>
    <row r="7" spans="1:8" ht="23.25" customHeight="1">
      <c r="A7" s="490" t="s">
        <v>208</v>
      </c>
      <c r="B7" s="231"/>
    </row>
    <row r="8" spans="1:8" ht="111" customHeight="1">
      <c r="A8" s="153" t="s">
        <v>699</v>
      </c>
    </row>
    <row r="9" spans="1:8" ht="23.25" customHeight="1">
      <c r="A9" s="490" t="s">
        <v>209</v>
      </c>
      <c r="B9" s="231"/>
    </row>
    <row r="10" spans="1:8" ht="219.75" customHeight="1">
      <c r="A10" s="153" t="s">
        <v>700</v>
      </c>
      <c r="B10" s="151"/>
    </row>
    <row r="11" spans="1:8" ht="21.75" customHeight="1">
      <c r="A11" s="576" t="s">
        <v>701</v>
      </c>
      <c r="B11" s="576"/>
    </row>
    <row r="12" spans="1:8" ht="12.75" customHeight="1">
      <c r="A12" s="56"/>
      <c r="B12" s="56"/>
    </row>
    <row r="13" spans="1:8" ht="23.25" customHeight="1">
      <c r="A13" s="556" t="s">
        <v>230</v>
      </c>
      <c r="B13" s="556"/>
    </row>
    <row r="14" spans="1:8" ht="39" customHeight="1">
      <c r="A14" s="555" t="s">
        <v>702</v>
      </c>
      <c r="B14" s="555"/>
    </row>
    <row r="15" spans="1:8" ht="31.5" customHeight="1">
      <c r="A15" s="71" t="s">
        <v>71</v>
      </c>
      <c r="B15" s="72" t="str">
        <f>+Inhaltsv.!$C$47</f>
        <v>Technische Daten Spielplatzgeräte - Version 5.08</v>
      </c>
    </row>
    <row r="16" spans="1:8" ht="33.75" customHeight="1"/>
  </sheetData>
  <sheetProtection password="F263" sheet="1" objects="1" scenarios="1" selectLockedCells="1" selectUnlockedCells="1"/>
  <customSheetViews>
    <customSheetView guid="{31116DB4-1D35-4CCD-8F70-BBBAC3126855}">
      <selection sqref="A1:B3"/>
      <pageMargins left="0.52" right="0.15748031496062992" top="0.21" bottom="0.28999999999999998" header="0.17" footer="0.28000000000000003"/>
      <pageSetup paperSize="9" scale="80" orientation="portrait" horizontalDpi="300" verticalDpi="300" r:id="rId1"/>
      <headerFooter alignWithMargins="0"/>
    </customSheetView>
  </customSheetViews>
  <mergeCells count="5">
    <mergeCell ref="A14:B14"/>
    <mergeCell ref="A2:B2"/>
    <mergeCell ref="A3:B3"/>
    <mergeCell ref="A11:B11"/>
    <mergeCell ref="A13:B13"/>
  </mergeCells>
  <phoneticPr fontId="0" type="noConversion"/>
  <pageMargins left="0.52" right="0.15748031496062992" top="0.21" bottom="0.28999999999999998" header="0.17" footer="0.28000000000000003"/>
  <pageSetup paperSize="9" scale="80" orientation="portrait" horizontalDpi="300" verticalDpi="300" r:id="rId2"/>
  <headerFooter alignWithMargins="0"/>
  <drawing r:id="rId3"/>
  <legacyDrawing r:id="rId4"/>
  <oleObjects>
    <mc:AlternateContent xmlns:mc="http://schemas.openxmlformats.org/markup-compatibility/2006">
      <mc:Choice Requires="x14">
        <oleObject progId="Dokument" shapeId="989012" r:id="rId5">
          <objectPr defaultSize="0" autoPict="0" r:id="rId6">
            <anchor moveWithCells="1">
              <from>
                <xdr:col>0</xdr:col>
                <xdr:colOff>28575</xdr:colOff>
                <xdr:row>4</xdr:row>
                <xdr:rowOff>1076325</xdr:rowOff>
              </from>
              <to>
                <xdr:col>0</xdr:col>
                <xdr:colOff>4143375</xdr:colOff>
                <xdr:row>5</xdr:row>
                <xdr:rowOff>142875</xdr:rowOff>
              </to>
            </anchor>
          </objectPr>
        </oleObject>
      </mc:Choice>
      <mc:Fallback>
        <oleObject progId="Dokument" shapeId="989012" r:id="rId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6" tint="0.39997558519241921"/>
  </sheetPr>
  <dimension ref="A1:N54"/>
  <sheetViews>
    <sheetView showGridLines="0" zoomScaleNormal="100" workbookViewId="0">
      <selection activeCell="B4" sqref="B4:D4"/>
    </sheetView>
  </sheetViews>
  <sheetFormatPr baseColWidth="10" defaultRowHeight="12.75"/>
  <cols>
    <col min="1" max="1" width="5.7109375" style="3" customWidth="1"/>
    <col min="2" max="2" width="44.140625" style="3" customWidth="1"/>
    <col min="3" max="3" width="7.140625" style="3" customWidth="1"/>
    <col min="4" max="4" width="11.42578125" style="3"/>
    <col min="5" max="5" width="6.85546875" style="3" customWidth="1"/>
    <col min="6" max="6" width="7.28515625" style="3" customWidth="1"/>
    <col min="7" max="7" width="5.7109375" style="3" customWidth="1"/>
    <col min="8" max="8" width="11.42578125" style="3"/>
    <col min="9" max="9" width="12" style="3" customWidth="1"/>
    <col min="10" max="16384" width="11.42578125" style="3"/>
  </cols>
  <sheetData>
    <row r="1" spans="1:7" ht="45" customHeight="1">
      <c r="A1" s="575" t="s">
        <v>710</v>
      </c>
      <c r="B1" s="575"/>
      <c r="C1" s="575"/>
      <c r="D1" s="575"/>
      <c r="E1" s="575"/>
      <c r="F1" s="575"/>
      <c r="G1" s="5"/>
    </row>
    <row r="2" spans="1:7" ht="53.25" customHeight="1">
      <c r="A2" s="577"/>
      <c r="B2" s="577"/>
      <c r="C2" s="577"/>
      <c r="D2" s="577"/>
      <c r="E2" s="577"/>
      <c r="F2" s="577"/>
      <c r="G2" s="5"/>
    </row>
    <row r="3" spans="1:7" ht="26.25" customHeight="1">
      <c r="A3" s="107" t="s">
        <v>211</v>
      </c>
      <c r="B3" s="582"/>
      <c r="C3" s="582"/>
      <c r="D3" s="582"/>
      <c r="E3" s="581">
        <f ca="1">TODAY()</f>
        <v>43763</v>
      </c>
      <c r="F3" s="581"/>
    </row>
    <row r="4" spans="1:7" ht="22.5" customHeight="1">
      <c r="A4" s="108" t="s">
        <v>25</v>
      </c>
      <c r="B4" s="578"/>
      <c r="C4" s="578"/>
      <c r="D4" s="578"/>
      <c r="E4" s="579"/>
      <c r="F4" s="580"/>
    </row>
    <row r="5" spans="1:7">
      <c r="A5" s="17"/>
      <c r="B5" s="6"/>
      <c r="C5" s="6"/>
      <c r="D5" s="6"/>
      <c r="E5" s="6"/>
      <c r="F5" s="18"/>
    </row>
    <row r="6" spans="1:7">
      <c r="A6" s="17"/>
      <c r="B6" s="30" t="s">
        <v>55</v>
      </c>
      <c r="C6" s="30"/>
      <c r="D6" s="6"/>
      <c r="E6" s="6"/>
      <c r="F6" s="18"/>
    </row>
    <row r="7" spans="1:7">
      <c r="A7" s="17"/>
      <c r="B7" s="6"/>
      <c r="C7" s="6"/>
      <c r="D7" s="6"/>
      <c r="E7" s="6"/>
      <c r="F7" s="18"/>
    </row>
    <row r="8" spans="1:7">
      <c r="A8" s="17"/>
      <c r="B8" s="6"/>
      <c r="C8" s="6"/>
      <c r="D8" s="6"/>
      <c r="E8" s="6"/>
      <c r="F8" s="18"/>
    </row>
    <row r="9" spans="1:7">
      <c r="A9" s="17"/>
      <c r="B9" s="6"/>
      <c r="C9" s="6"/>
      <c r="D9" s="6"/>
      <c r="E9" s="6"/>
      <c r="F9" s="18"/>
    </row>
    <row r="10" spans="1:7">
      <c r="A10" s="17"/>
      <c r="B10" s="6"/>
      <c r="C10" s="6"/>
      <c r="D10" s="6"/>
      <c r="E10" s="6"/>
      <c r="F10" s="18"/>
    </row>
    <row r="11" spans="1:7">
      <c r="A11" s="17"/>
      <c r="B11" s="6"/>
      <c r="C11" s="6"/>
      <c r="D11" s="6"/>
      <c r="E11" s="6"/>
      <c r="F11" s="18"/>
    </row>
    <row r="12" spans="1:7">
      <c r="A12" s="17"/>
      <c r="B12" s="6"/>
      <c r="C12" s="6"/>
      <c r="D12" s="6"/>
      <c r="E12" s="6"/>
      <c r="F12" s="18"/>
    </row>
    <row r="13" spans="1:7">
      <c r="A13" s="17"/>
      <c r="B13" s="6"/>
      <c r="C13" s="6"/>
      <c r="D13" s="6"/>
      <c r="E13" s="6"/>
      <c r="F13" s="18"/>
    </row>
    <row r="14" spans="1:7">
      <c r="A14" s="17"/>
      <c r="B14" s="6"/>
      <c r="C14" s="6"/>
      <c r="D14" s="6"/>
      <c r="E14" s="6"/>
      <c r="F14" s="18"/>
    </row>
    <row r="15" spans="1:7">
      <c r="A15" s="17"/>
      <c r="B15" s="6"/>
      <c r="C15" s="6"/>
      <c r="D15" s="6"/>
      <c r="E15" s="6"/>
      <c r="F15" s="18"/>
    </row>
    <row r="16" spans="1:7">
      <c r="A16" s="17"/>
      <c r="B16" s="6"/>
      <c r="C16" s="6"/>
      <c r="D16" s="6"/>
      <c r="E16" s="6"/>
      <c r="F16" s="18"/>
    </row>
    <row r="17" spans="1:6">
      <c r="A17" s="17"/>
      <c r="B17" s="6"/>
      <c r="C17" s="6"/>
      <c r="D17" s="6"/>
      <c r="E17" s="6"/>
      <c r="F17" s="18"/>
    </row>
    <row r="18" spans="1:6">
      <c r="A18" s="17"/>
      <c r="B18" s="6"/>
      <c r="C18" s="6"/>
      <c r="D18" s="6"/>
      <c r="E18" s="6"/>
      <c r="F18" s="18"/>
    </row>
    <row r="19" spans="1:6">
      <c r="A19" s="17"/>
      <c r="B19" s="6"/>
      <c r="C19" s="6"/>
      <c r="D19" s="6"/>
      <c r="E19" s="6"/>
      <c r="F19" s="18"/>
    </row>
    <row r="20" spans="1:6">
      <c r="A20" s="17"/>
      <c r="B20" s="6"/>
      <c r="C20" s="6"/>
      <c r="D20" s="6"/>
      <c r="E20" s="6"/>
      <c r="F20" s="18"/>
    </row>
    <row r="21" spans="1:6">
      <c r="A21" s="17"/>
      <c r="B21" s="6"/>
      <c r="C21" s="6"/>
      <c r="D21" s="6"/>
      <c r="E21" s="6"/>
      <c r="F21" s="18"/>
    </row>
    <row r="22" spans="1:6">
      <c r="A22" s="17"/>
      <c r="B22" s="6"/>
      <c r="C22" s="6"/>
      <c r="D22" s="6"/>
      <c r="E22" s="6"/>
      <c r="F22" s="18"/>
    </row>
    <row r="23" spans="1:6">
      <c r="A23" s="17"/>
      <c r="B23" s="6"/>
      <c r="C23" s="6"/>
      <c r="D23" s="6"/>
      <c r="E23" s="6"/>
      <c r="F23" s="18"/>
    </row>
    <row r="24" spans="1:6">
      <c r="A24" s="17"/>
      <c r="B24" s="6"/>
      <c r="C24" s="6"/>
      <c r="D24" s="6"/>
      <c r="E24" s="6"/>
      <c r="F24" s="18"/>
    </row>
    <row r="25" spans="1:6">
      <c r="A25" s="17"/>
      <c r="B25" s="6"/>
      <c r="C25" s="6"/>
      <c r="D25" s="6"/>
      <c r="E25" s="6"/>
      <c r="F25" s="18"/>
    </row>
    <row r="26" spans="1:6">
      <c r="A26" s="17"/>
      <c r="B26" s="6"/>
      <c r="C26" s="6"/>
      <c r="D26" s="6"/>
      <c r="E26" s="6"/>
      <c r="F26" s="18"/>
    </row>
    <row r="27" spans="1:6">
      <c r="A27" s="17"/>
      <c r="B27" s="6"/>
      <c r="C27" s="6"/>
      <c r="D27" s="6"/>
      <c r="E27" s="6"/>
      <c r="F27" s="18"/>
    </row>
    <row r="28" spans="1:6">
      <c r="A28" s="19"/>
      <c r="B28" s="20"/>
      <c r="C28" s="20"/>
      <c r="D28" s="20"/>
      <c r="E28" s="20"/>
      <c r="F28" s="29"/>
    </row>
    <row r="29" spans="1:6" ht="30.75" customHeight="1">
      <c r="A29" s="28"/>
      <c r="D29" s="6"/>
      <c r="E29" s="6"/>
      <c r="F29" s="6"/>
    </row>
    <row r="30" spans="1:6" ht="15">
      <c r="A30" s="28" t="s">
        <v>214</v>
      </c>
      <c r="D30" s="407" t="s">
        <v>218</v>
      </c>
      <c r="E30" s="7"/>
      <c r="F30" s="7"/>
    </row>
    <row r="31" spans="1:6" ht="18.75">
      <c r="A31" s="88">
        <v>1</v>
      </c>
      <c r="B31" s="188" t="s">
        <v>231</v>
      </c>
      <c r="C31" s="408" t="s">
        <v>140</v>
      </c>
      <c r="D31" s="409">
        <v>225</v>
      </c>
      <c r="E31" s="7"/>
      <c r="F31" s="7"/>
    </row>
    <row r="32" spans="1:6" ht="18.75">
      <c r="A32" s="88">
        <v>2</v>
      </c>
      <c r="B32" s="188" t="s">
        <v>215</v>
      </c>
      <c r="C32" s="408" t="s">
        <v>152</v>
      </c>
      <c r="D32" s="409">
        <v>250</v>
      </c>
      <c r="E32" s="7"/>
      <c r="F32" s="7"/>
    </row>
    <row r="33" spans="1:14" ht="18.75">
      <c r="A33" s="88">
        <v>3</v>
      </c>
      <c r="B33" s="188" t="s">
        <v>216</v>
      </c>
      <c r="C33" s="408" t="s">
        <v>153</v>
      </c>
      <c r="D33" s="409">
        <v>300</v>
      </c>
      <c r="E33" s="22"/>
      <c r="F33" s="7"/>
    </row>
    <row r="34" spans="1:14" ht="27.75" customHeight="1">
      <c r="A34" s="28" t="s">
        <v>217</v>
      </c>
      <c r="D34"/>
      <c r="E34" s="225" t="s">
        <v>101</v>
      </c>
    </row>
    <row r="35" spans="1:14" ht="15.75">
      <c r="A35" s="88">
        <v>4</v>
      </c>
      <c r="B35" s="188" t="s">
        <v>705</v>
      </c>
      <c r="C35" s="10"/>
      <c r="D35" s="410" t="s">
        <v>126</v>
      </c>
      <c r="E35" s="411">
        <f>IF(($D$31-150)&lt;0,150,(($D$31*2/3+50)))</f>
        <v>200</v>
      </c>
      <c r="F35" s="7"/>
      <c r="G35" s="13"/>
      <c r="H35"/>
    </row>
    <row r="36" spans="1:14" ht="18">
      <c r="A36" s="88">
        <v>5</v>
      </c>
      <c r="B36" s="188" t="s">
        <v>706</v>
      </c>
      <c r="C36" s="10"/>
      <c r="D36" s="410" t="s">
        <v>105</v>
      </c>
      <c r="E36" s="412">
        <f>+D32+(2*E35)</f>
        <v>650</v>
      </c>
      <c r="F36" s="225" t="s">
        <v>129</v>
      </c>
      <c r="G36" s="13"/>
      <c r="H36"/>
    </row>
    <row r="37" spans="1:14" ht="15.75">
      <c r="A37" s="88">
        <v>6</v>
      </c>
      <c r="B37" s="188" t="s">
        <v>707</v>
      </c>
      <c r="C37" s="10"/>
      <c r="D37" s="410" t="s">
        <v>119</v>
      </c>
      <c r="E37" s="412">
        <f>+D33+(2*E35)</f>
        <v>700</v>
      </c>
      <c r="F37" s="412">
        <f>+$E$36*$E$37/10000</f>
        <v>45.5</v>
      </c>
      <c r="G37" s="13"/>
    </row>
    <row r="38" spans="1:14" ht="42.75" customHeight="1">
      <c r="A38" s="71" t="s">
        <v>72</v>
      </c>
      <c r="B38" s="72"/>
      <c r="C38" s="72"/>
      <c r="D38" s="72"/>
      <c r="E38" s="72"/>
      <c r="F38" s="72" t="str">
        <f>+Inhaltsv.!$C$47</f>
        <v>Technische Daten Spielplatzgeräte - Version 5.08</v>
      </c>
    </row>
    <row r="39" spans="1:14">
      <c r="I39"/>
    </row>
    <row r="40" spans="1:14">
      <c r="I40"/>
    </row>
    <row r="41" spans="1:14">
      <c r="I41"/>
    </row>
    <row r="42" spans="1:14" ht="12.75" customHeight="1">
      <c r="A42"/>
      <c r="B42"/>
      <c r="C42"/>
      <c r="D42"/>
      <c r="E42"/>
      <c r="F42"/>
      <c r="G42"/>
    </row>
    <row r="43" spans="1:14">
      <c r="A43"/>
      <c r="B43"/>
      <c r="C43"/>
      <c r="D43"/>
      <c r="E43"/>
      <c r="F43"/>
      <c r="G43"/>
    </row>
    <row r="44" spans="1:14" ht="24" customHeight="1">
      <c r="A44"/>
      <c r="B44"/>
      <c r="C44"/>
      <c r="D44"/>
      <c r="E44"/>
      <c r="F44"/>
      <c r="G44"/>
    </row>
    <row r="45" spans="1:14" ht="27.75" customHeight="1">
      <c r="B45"/>
      <c r="C45"/>
      <c r="D45"/>
      <c r="H45"/>
      <c r="I45"/>
      <c r="J45"/>
      <c r="K45"/>
      <c r="L45"/>
      <c r="M45"/>
      <c r="N45"/>
    </row>
    <row r="46" spans="1:14" customFormat="1" ht="25.5" customHeight="1">
      <c r="A46" s="3"/>
      <c r="E46" s="3"/>
      <c r="F46" s="3"/>
      <c r="G46" s="3"/>
    </row>
    <row r="47" spans="1:14" customFormat="1">
      <c r="A47" s="3"/>
      <c r="B47" s="2"/>
      <c r="C47" s="2"/>
      <c r="D47" s="2"/>
      <c r="E47" s="3"/>
      <c r="F47" s="3"/>
      <c r="G47" s="3"/>
    </row>
    <row r="48" spans="1:14" customFormat="1">
      <c r="A48" s="3"/>
      <c r="B48" s="2"/>
      <c r="C48" s="2"/>
      <c r="D48" s="2"/>
      <c r="E48" s="3"/>
      <c r="F48" s="3"/>
      <c r="G48" s="3"/>
      <c r="H48" s="3"/>
      <c r="I48" s="3"/>
      <c r="J48" s="3"/>
      <c r="K48" s="3"/>
      <c r="L48" s="3"/>
      <c r="M48" s="3"/>
      <c r="N48" s="3"/>
    </row>
    <row r="49" spans="2:9">
      <c r="B49" s="2"/>
      <c r="C49" s="2"/>
      <c r="D49" s="2"/>
    </row>
    <row r="50" spans="2:9">
      <c r="B50" s="2"/>
      <c r="C50" s="2"/>
      <c r="D50"/>
      <c r="I50"/>
    </row>
    <row r="52" spans="2:9">
      <c r="H52"/>
      <c r="I52"/>
    </row>
    <row r="53" spans="2:9">
      <c r="H53"/>
      <c r="I53"/>
    </row>
    <row r="54" spans="2:9">
      <c r="H54" s="1"/>
      <c r="I54"/>
    </row>
  </sheetData>
  <sheetProtection password="F263" sheet="1" objects="1" scenarios="1" selectLockedCells="1"/>
  <customSheetViews>
    <customSheetView guid="{31116DB4-1D35-4CCD-8F70-BBBAC3126855}" showGridLines="0" topLeftCell="A9">
      <selection activeCell="J34" sqref="J34"/>
      <pageMargins left="0.6692913385826772" right="0.11811023622047245" top="0.23622047244094491" bottom="0.19685039370078741" header="0.23622047244094491" footer="0"/>
      <pageSetup paperSize="9" scale="110" orientation="portrait" horizontalDpi="300" verticalDpi="300" r:id="rId1"/>
      <headerFooter alignWithMargins="0"/>
    </customSheetView>
  </customSheetViews>
  <mergeCells count="5">
    <mergeCell ref="A1:F2"/>
    <mergeCell ref="B4:D4"/>
    <mergeCell ref="E4:F4"/>
    <mergeCell ref="E3:F3"/>
    <mergeCell ref="B3:D3"/>
  </mergeCells>
  <phoneticPr fontId="0" type="noConversion"/>
  <pageMargins left="0.6692913385826772" right="0.11811023622047245" top="0.23622047244094491" bottom="0.19685039370078741" header="0.23622047244094491" footer="0"/>
  <pageSetup paperSize="9" scale="110"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6" tint="0.39997558519241921"/>
  </sheetPr>
  <dimension ref="A1:N57"/>
  <sheetViews>
    <sheetView showGridLines="0" zoomScaleNormal="100" workbookViewId="0">
      <selection activeCell="B3" sqref="B3:D3"/>
    </sheetView>
  </sheetViews>
  <sheetFormatPr baseColWidth="10" defaultRowHeight="12.75"/>
  <cols>
    <col min="1" max="1" width="5.7109375" style="3" customWidth="1"/>
    <col min="2" max="2" width="45" style="3" customWidth="1"/>
    <col min="3" max="3" width="5.5703125" style="3" customWidth="1"/>
    <col min="4" max="4" width="11.140625" style="3" bestFit="1" customWidth="1"/>
    <col min="5" max="5" width="9.140625" style="3" customWidth="1"/>
    <col min="6" max="6" width="10.140625" style="3" customWidth="1"/>
    <col min="7" max="7" width="5.7109375" style="3" customWidth="1"/>
    <col min="8" max="8" width="11.42578125" style="3"/>
    <col min="9" max="9" width="12" style="3" customWidth="1"/>
    <col min="10" max="16384" width="11.42578125" style="3"/>
  </cols>
  <sheetData>
    <row r="1" spans="1:7" ht="45" customHeight="1">
      <c r="A1" s="575" t="s">
        <v>709</v>
      </c>
      <c r="B1" s="575"/>
      <c r="C1" s="575"/>
      <c r="D1" s="575"/>
      <c r="E1" s="575"/>
      <c r="F1" s="575"/>
      <c r="G1" s="5"/>
    </row>
    <row r="2" spans="1:7" ht="53.25" customHeight="1">
      <c r="A2" s="577"/>
      <c r="B2" s="577"/>
      <c r="C2" s="577"/>
      <c r="D2" s="577"/>
      <c r="E2" s="577"/>
      <c r="F2" s="577"/>
      <c r="G2" s="5"/>
    </row>
    <row r="3" spans="1:7" ht="26.25" customHeight="1">
      <c r="A3" s="107" t="s">
        <v>211</v>
      </c>
      <c r="B3" s="584"/>
      <c r="C3" s="584"/>
      <c r="D3" s="584"/>
      <c r="E3" s="581">
        <f ca="1">TODAY()</f>
        <v>43763</v>
      </c>
      <c r="F3" s="581"/>
    </row>
    <row r="4" spans="1:7" ht="22.5" customHeight="1">
      <c r="A4" s="108" t="s">
        <v>25</v>
      </c>
      <c r="B4" s="583"/>
      <c r="C4" s="583"/>
      <c r="D4" s="583"/>
      <c r="E4" s="579"/>
      <c r="F4" s="580"/>
    </row>
    <row r="5" spans="1:7">
      <c r="A5" s="17"/>
      <c r="B5" s="6"/>
      <c r="C5" s="6"/>
      <c r="D5" s="6"/>
      <c r="E5" s="6"/>
      <c r="F5" s="18"/>
    </row>
    <row r="6" spans="1:7">
      <c r="A6" s="17"/>
      <c r="B6" s="6"/>
      <c r="C6" s="6"/>
      <c r="D6" s="6"/>
      <c r="E6" s="6"/>
      <c r="F6" s="18"/>
    </row>
    <row r="7" spans="1:7">
      <c r="A7" s="17"/>
      <c r="B7" s="6"/>
      <c r="C7" s="6"/>
      <c r="D7" s="6"/>
      <c r="E7" s="6"/>
      <c r="F7" s="18"/>
    </row>
    <row r="8" spans="1:7">
      <c r="A8" s="17"/>
      <c r="B8" s="30" t="s">
        <v>55</v>
      </c>
      <c r="C8" s="30"/>
      <c r="D8" s="6"/>
      <c r="E8" s="6"/>
      <c r="F8" s="18"/>
    </row>
    <row r="9" spans="1:7">
      <c r="A9" s="17"/>
      <c r="B9" s="6"/>
      <c r="C9" s="6"/>
      <c r="D9" s="6"/>
      <c r="E9" s="6"/>
      <c r="F9" s="18"/>
    </row>
    <row r="10" spans="1:7">
      <c r="A10" s="17"/>
      <c r="B10" s="6"/>
      <c r="C10" s="6"/>
      <c r="D10" s="6"/>
      <c r="E10" s="6"/>
      <c r="F10" s="18"/>
    </row>
    <row r="11" spans="1:7">
      <c r="A11" s="17"/>
      <c r="B11" s="6"/>
      <c r="C11" s="6"/>
      <c r="D11" s="6"/>
      <c r="E11" s="6"/>
      <c r="F11" s="18"/>
    </row>
    <row r="12" spans="1:7">
      <c r="A12" s="17"/>
      <c r="B12" s="6"/>
      <c r="C12" s="6"/>
      <c r="D12" s="6"/>
      <c r="E12" s="6"/>
      <c r="F12" s="18"/>
    </row>
    <row r="13" spans="1:7">
      <c r="A13" s="17"/>
      <c r="B13" s="6"/>
      <c r="C13" s="6"/>
      <c r="D13" s="6"/>
      <c r="E13" s="6"/>
      <c r="F13" s="18"/>
    </row>
    <row r="14" spans="1:7">
      <c r="A14" s="17"/>
      <c r="B14" s="6"/>
      <c r="C14" s="6"/>
      <c r="D14" s="6"/>
      <c r="E14" s="6"/>
      <c r="F14" s="18"/>
    </row>
    <row r="15" spans="1:7">
      <c r="A15" s="17"/>
      <c r="B15" s="6"/>
      <c r="C15" s="6"/>
      <c r="D15" s="6"/>
      <c r="E15" s="6"/>
      <c r="F15" s="18"/>
    </row>
    <row r="16" spans="1:7">
      <c r="A16" s="17"/>
      <c r="B16" s="6"/>
      <c r="C16" s="6"/>
      <c r="D16" s="6"/>
      <c r="E16" s="6"/>
      <c r="F16" s="18"/>
    </row>
    <row r="17" spans="1:6">
      <c r="A17" s="17"/>
      <c r="B17" s="6"/>
      <c r="C17" s="6"/>
      <c r="D17" s="6"/>
      <c r="E17" s="6"/>
      <c r="F17" s="18"/>
    </row>
    <row r="18" spans="1:6">
      <c r="A18" s="17"/>
      <c r="B18" s="6"/>
      <c r="C18" s="6"/>
      <c r="D18" s="6"/>
      <c r="E18" s="6"/>
      <c r="F18" s="18"/>
    </row>
    <row r="19" spans="1:6">
      <c r="A19" s="17"/>
      <c r="B19" s="6"/>
      <c r="C19" s="6"/>
      <c r="D19" s="6"/>
      <c r="E19" s="6"/>
      <c r="F19" s="18"/>
    </row>
    <row r="20" spans="1:6">
      <c r="A20" s="17"/>
      <c r="B20" s="6"/>
      <c r="C20" s="6"/>
      <c r="D20" s="6"/>
      <c r="E20" s="6"/>
      <c r="F20" s="18"/>
    </row>
    <row r="21" spans="1:6">
      <c r="A21" s="17"/>
      <c r="B21" s="6"/>
      <c r="C21" s="6"/>
      <c r="D21" s="6"/>
      <c r="E21" s="6"/>
      <c r="F21" s="18"/>
    </row>
    <row r="22" spans="1:6">
      <c r="A22" s="17"/>
      <c r="B22" s="6"/>
      <c r="C22" s="6"/>
      <c r="D22" s="6"/>
      <c r="E22" s="6"/>
      <c r="F22" s="18"/>
    </row>
    <row r="23" spans="1:6">
      <c r="A23" s="17"/>
      <c r="B23" s="6"/>
      <c r="C23" s="6"/>
      <c r="D23" s="6"/>
      <c r="E23" s="6"/>
      <c r="F23" s="18"/>
    </row>
    <row r="24" spans="1:6">
      <c r="A24" s="17"/>
      <c r="B24" s="6"/>
      <c r="C24" s="6"/>
      <c r="D24" s="6"/>
      <c r="E24" s="6"/>
      <c r="F24" s="18"/>
    </row>
    <row r="25" spans="1:6">
      <c r="A25" s="17"/>
      <c r="B25" s="6"/>
      <c r="C25" s="6"/>
      <c r="D25" s="6"/>
      <c r="E25" s="6"/>
      <c r="F25" s="18"/>
    </row>
    <row r="26" spans="1:6">
      <c r="A26" s="17"/>
      <c r="B26" s="6"/>
      <c r="C26" s="6"/>
      <c r="D26" s="6"/>
      <c r="E26" s="6"/>
      <c r="F26" s="18"/>
    </row>
    <row r="27" spans="1:6">
      <c r="A27" s="17"/>
      <c r="B27" s="6"/>
      <c r="C27" s="6"/>
      <c r="D27" s="6"/>
      <c r="E27" s="6"/>
      <c r="F27" s="18"/>
    </row>
    <row r="28" spans="1:6">
      <c r="A28" s="17"/>
      <c r="B28" s="6"/>
      <c r="C28" s="6"/>
      <c r="D28" s="6"/>
      <c r="E28" s="6"/>
      <c r="F28" s="18"/>
    </row>
    <row r="29" spans="1:6">
      <c r="A29" s="19"/>
      <c r="B29" s="20"/>
      <c r="C29" s="20"/>
      <c r="D29" s="20"/>
      <c r="E29" s="20"/>
      <c r="F29" s="29"/>
    </row>
    <row r="30" spans="1:6" ht="33.75" customHeight="1">
      <c r="A30" s="28"/>
      <c r="D30" s="6"/>
      <c r="E30" s="6"/>
      <c r="F30" s="6"/>
    </row>
    <row r="31" spans="1:6" ht="15">
      <c r="A31" s="28" t="s">
        <v>214</v>
      </c>
      <c r="D31" s="426" t="s">
        <v>218</v>
      </c>
      <c r="E31" s="7"/>
      <c r="F31" s="7"/>
    </row>
    <row r="32" spans="1:6" ht="18.75">
      <c r="A32" s="88">
        <v>1</v>
      </c>
      <c r="B32" s="188" t="s">
        <v>219</v>
      </c>
      <c r="C32" s="408" t="s">
        <v>131</v>
      </c>
      <c r="D32" s="409">
        <v>300</v>
      </c>
      <c r="E32" s="7"/>
      <c r="F32" s="7"/>
    </row>
    <row r="33" spans="1:14" ht="18.75">
      <c r="A33" s="88">
        <v>2</v>
      </c>
      <c r="B33" s="188" t="s">
        <v>30</v>
      </c>
      <c r="C33" s="408" t="s">
        <v>134</v>
      </c>
      <c r="D33" s="409">
        <v>210</v>
      </c>
      <c r="E33" s="7"/>
      <c r="F33" s="7"/>
    </row>
    <row r="34" spans="1:14" ht="18.75">
      <c r="A34" s="88">
        <v>3</v>
      </c>
      <c r="B34" s="188" t="s">
        <v>215</v>
      </c>
      <c r="C34" s="408" t="s">
        <v>132</v>
      </c>
      <c r="D34" s="409">
        <v>260</v>
      </c>
      <c r="E34" s="7"/>
      <c r="F34" s="7"/>
    </row>
    <row r="35" spans="1:14" ht="18.75">
      <c r="A35" s="88">
        <v>4</v>
      </c>
      <c r="B35" s="188" t="s">
        <v>216</v>
      </c>
      <c r="C35" s="408" t="s">
        <v>133</v>
      </c>
      <c r="D35" s="409">
        <v>250</v>
      </c>
      <c r="E35" s="22"/>
      <c r="F35" s="7"/>
    </row>
    <row r="36" spans="1:14" s="92" customFormat="1" ht="21.75" customHeight="1">
      <c r="A36" s="28" t="s">
        <v>217</v>
      </c>
      <c r="E36" s="225" t="s">
        <v>101</v>
      </c>
    </row>
    <row r="37" spans="1:14" ht="18">
      <c r="A37" s="88">
        <v>5</v>
      </c>
      <c r="B37" s="188" t="s">
        <v>706</v>
      </c>
      <c r="C37" s="10"/>
      <c r="D37" s="427" t="s">
        <v>105</v>
      </c>
      <c r="E37" s="411">
        <f>2*(2/3*$D$33+50+(($D$32-$D$33)*+$D$34/2/$D$32))</f>
        <v>458</v>
      </c>
      <c r="F37" s="225" t="s">
        <v>129</v>
      </c>
      <c r="G37" s="13"/>
      <c r="H37"/>
    </row>
    <row r="38" spans="1:14" ht="15.75" customHeight="1">
      <c r="A38" s="88">
        <v>6</v>
      </c>
      <c r="B38" s="188" t="s">
        <v>707</v>
      </c>
      <c r="C38" s="10"/>
      <c r="D38" s="427" t="s">
        <v>119</v>
      </c>
      <c r="E38" s="411">
        <f>2*(2/3*$D$33+50+(($D$32-$D$33)*+$D$35/2/$D$32))</f>
        <v>455</v>
      </c>
      <c r="F38" s="411">
        <f>+$E$37*$E$38/10000</f>
        <v>20.838999999999999</v>
      </c>
      <c r="G38" s="13"/>
      <c r="H38"/>
    </row>
    <row r="39" spans="1:14" ht="15.75" customHeight="1">
      <c r="A39" s="88">
        <v>7</v>
      </c>
      <c r="B39" s="188" t="s">
        <v>775</v>
      </c>
      <c r="C39" s="10"/>
      <c r="D39" s="427" t="s">
        <v>785</v>
      </c>
      <c r="E39" s="518">
        <f>+D33</f>
        <v>210</v>
      </c>
      <c r="F39" s="225"/>
      <c r="G39" s="13"/>
      <c r="H39"/>
    </row>
    <row r="40" spans="1:14" ht="15">
      <c r="G40" s="13"/>
    </row>
    <row r="41" spans="1:14" ht="42.75" customHeight="1">
      <c r="A41" s="71" t="s">
        <v>73</v>
      </c>
      <c r="B41" s="72"/>
      <c r="C41" s="72"/>
      <c r="D41" s="72"/>
      <c r="E41" s="72"/>
      <c r="F41" s="72" t="str">
        <f>+Inhaltsv.!$C$47</f>
        <v>Technische Daten Spielplatzgeräte - Version 5.08</v>
      </c>
    </row>
    <row r="42" spans="1:14">
      <c r="I42"/>
    </row>
    <row r="43" spans="1:14">
      <c r="I43"/>
    </row>
    <row r="44" spans="1:14">
      <c r="A44"/>
      <c r="B44"/>
      <c r="C44"/>
      <c r="D44"/>
      <c r="E44"/>
      <c r="I44"/>
    </row>
    <row r="45" spans="1:14" ht="12.75" customHeight="1">
      <c r="A45"/>
      <c r="B45"/>
      <c r="C45"/>
      <c r="D45"/>
      <c r="E45"/>
      <c r="F45"/>
      <c r="G45"/>
    </row>
    <row r="46" spans="1:14">
      <c r="A46"/>
      <c r="B46"/>
      <c r="C46"/>
      <c r="D46"/>
      <c r="E46"/>
      <c r="F46"/>
      <c r="G46"/>
    </row>
    <row r="47" spans="1:14" ht="24" customHeight="1">
      <c r="B47"/>
      <c r="C47"/>
      <c r="D47"/>
      <c r="F47"/>
      <c r="G47"/>
    </row>
    <row r="48" spans="1:14" ht="27.75" customHeight="1">
      <c r="B48"/>
      <c r="C48"/>
      <c r="D48"/>
      <c r="H48"/>
      <c r="I48"/>
      <c r="J48"/>
      <c r="K48"/>
      <c r="L48"/>
      <c r="M48"/>
      <c r="N48"/>
    </row>
    <row r="49" spans="1:14" customFormat="1" ht="25.5" customHeight="1">
      <c r="A49" s="3"/>
      <c r="B49" s="2"/>
      <c r="C49" s="2"/>
      <c r="D49" s="2"/>
      <c r="E49" s="3"/>
      <c r="F49" s="3"/>
      <c r="G49" s="3"/>
    </row>
    <row r="50" spans="1:14" customFormat="1">
      <c r="A50" s="3"/>
      <c r="B50" s="2"/>
      <c r="C50" s="2"/>
      <c r="D50" s="2"/>
      <c r="E50" s="3"/>
      <c r="F50" s="3"/>
      <c r="G50" s="3"/>
    </row>
    <row r="51" spans="1:14" customFormat="1">
      <c r="A51" s="3"/>
      <c r="B51" s="2"/>
      <c r="C51" s="2"/>
      <c r="D51" s="2"/>
      <c r="E51" s="3"/>
      <c r="F51" s="3"/>
      <c r="G51" s="3"/>
      <c r="H51" s="3"/>
      <c r="I51" s="3"/>
      <c r="J51" s="3"/>
      <c r="K51" s="3"/>
      <c r="L51" s="3"/>
      <c r="M51" s="3"/>
      <c r="N51" s="3"/>
    </row>
    <row r="52" spans="1:14">
      <c r="B52" s="2"/>
      <c r="C52" s="2"/>
      <c r="D52"/>
    </row>
    <row r="53" spans="1:14">
      <c r="I53"/>
    </row>
    <row r="55" spans="1:14">
      <c r="H55"/>
      <c r="I55"/>
    </row>
    <row r="56" spans="1:14">
      <c r="H56"/>
      <c r="I56"/>
    </row>
    <row r="57" spans="1:14">
      <c r="H57" s="1"/>
      <c r="I57"/>
    </row>
  </sheetData>
  <sheetProtection password="F263" sheet="1" objects="1" scenarios="1" selectLockedCells="1"/>
  <customSheetViews>
    <customSheetView guid="{31116DB4-1D35-4CCD-8F70-BBBAC3126855}" showGridLines="0">
      <selection activeCell="H37" sqref="H37"/>
      <pageMargins left="0.6692913385826772" right="0.11811023622047245" top="0.23622047244094491" bottom="0.19685039370078741" header="0.23622047244094491" footer="0"/>
      <pageSetup paperSize="9" scale="105" orientation="portrait" horizontalDpi="300" verticalDpi="300" r:id="rId1"/>
      <headerFooter alignWithMargins="0"/>
    </customSheetView>
  </customSheetViews>
  <mergeCells count="5">
    <mergeCell ref="A1:F2"/>
    <mergeCell ref="B4:D4"/>
    <mergeCell ref="E4:F4"/>
    <mergeCell ref="B3:D3"/>
    <mergeCell ref="E3:F3"/>
  </mergeCells>
  <phoneticPr fontId="0" type="noConversion"/>
  <pageMargins left="0.6692913385826772" right="0.11811023622047245" top="0.23622047244094491" bottom="0.19685039370078741" header="0.23622047244094491" footer="0"/>
  <pageSetup paperSize="9" scale="105"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6" tint="0.39997558519241921"/>
  </sheetPr>
  <dimension ref="A1:N56"/>
  <sheetViews>
    <sheetView showGridLines="0" zoomScaleNormal="100" workbookViewId="0">
      <selection activeCell="D33" sqref="D33"/>
    </sheetView>
  </sheetViews>
  <sheetFormatPr baseColWidth="10" defaultRowHeight="12.75"/>
  <cols>
    <col min="1" max="1" width="5.7109375" style="3" customWidth="1"/>
    <col min="2" max="2" width="45.85546875" style="3" customWidth="1"/>
    <col min="3" max="3" width="6.42578125" style="3" customWidth="1"/>
    <col min="4" max="4" width="11.42578125" style="3"/>
    <col min="5" max="5" width="9.7109375" style="3" customWidth="1"/>
    <col min="6" max="6" width="8.28515625" style="3" customWidth="1"/>
    <col min="7" max="7" width="5.7109375" style="3" customWidth="1"/>
    <col min="8" max="8" width="11.42578125" style="3"/>
    <col min="9" max="9" width="12" style="3" customWidth="1"/>
    <col min="10" max="16384" width="11.42578125" style="3"/>
  </cols>
  <sheetData>
    <row r="1" spans="1:7" ht="45" customHeight="1">
      <c r="A1" s="575" t="s">
        <v>708</v>
      </c>
      <c r="B1" s="575"/>
      <c r="C1" s="575"/>
      <c r="D1" s="575"/>
      <c r="E1" s="575"/>
      <c r="F1" s="575"/>
      <c r="G1" s="5"/>
    </row>
    <row r="2" spans="1:7" ht="53.25" customHeight="1">
      <c r="A2" s="577"/>
      <c r="B2" s="577"/>
      <c r="C2" s="577"/>
      <c r="D2" s="577"/>
      <c r="E2" s="577"/>
      <c r="F2" s="577"/>
      <c r="G2" s="5"/>
    </row>
    <row r="3" spans="1:7" ht="26.25" customHeight="1">
      <c r="A3" s="107" t="s">
        <v>211</v>
      </c>
      <c r="B3" s="584"/>
      <c r="C3" s="584"/>
      <c r="D3" s="584"/>
      <c r="E3" s="581">
        <f ca="1">TODAY()</f>
        <v>43763</v>
      </c>
      <c r="F3" s="581"/>
    </row>
    <row r="4" spans="1:7" ht="22.5" customHeight="1">
      <c r="A4" s="108" t="s">
        <v>25</v>
      </c>
      <c r="B4" s="583"/>
      <c r="C4" s="583"/>
      <c r="D4" s="583"/>
      <c r="E4" s="579"/>
      <c r="F4" s="580"/>
    </row>
    <row r="5" spans="1:7">
      <c r="A5" s="17"/>
      <c r="B5" s="6"/>
      <c r="C5" s="6"/>
      <c r="D5" s="6"/>
      <c r="E5" s="6"/>
      <c r="F5" s="18"/>
    </row>
    <row r="6" spans="1:7">
      <c r="A6" s="17"/>
      <c r="B6" s="6"/>
      <c r="C6" s="6"/>
      <c r="D6" s="6"/>
      <c r="E6" s="6"/>
      <c r="F6" s="18"/>
    </row>
    <row r="7" spans="1:7">
      <c r="A7" s="17"/>
      <c r="B7" s="6"/>
      <c r="C7" s="6"/>
      <c r="D7" s="6"/>
      <c r="E7" s="6"/>
      <c r="F7" s="18"/>
    </row>
    <row r="8" spans="1:7">
      <c r="A8" s="17"/>
      <c r="B8" s="30" t="s">
        <v>55</v>
      </c>
      <c r="C8" s="30"/>
      <c r="D8" s="6"/>
      <c r="E8" s="6"/>
      <c r="F8" s="18"/>
    </row>
    <row r="9" spans="1:7">
      <c r="A9" s="17"/>
      <c r="B9" s="6"/>
      <c r="C9" s="6"/>
      <c r="D9" s="6"/>
      <c r="E9" s="6"/>
      <c r="F9" s="18"/>
    </row>
    <row r="10" spans="1:7">
      <c r="A10" s="17"/>
      <c r="B10" s="6"/>
      <c r="C10" s="6"/>
      <c r="D10" s="6"/>
      <c r="E10" s="6"/>
      <c r="F10" s="18"/>
    </row>
    <row r="11" spans="1:7">
      <c r="A11" s="17"/>
      <c r="B11" s="6"/>
      <c r="C11" s="6"/>
      <c r="D11" s="6"/>
      <c r="E11" s="6"/>
      <c r="F11" s="18"/>
    </row>
    <row r="12" spans="1:7">
      <c r="A12" s="17"/>
      <c r="B12" s="6"/>
      <c r="C12" s="6"/>
      <c r="D12" s="6"/>
      <c r="E12" s="6"/>
      <c r="F12" s="18"/>
    </row>
    <row r="13" spans="1:7">
      <c r="A13" s="17"/>
      <c r="B13" s="6"/>
      <c r="C13" s="6"/>
      <c r="D13" s="6"/>
      <c r="E13" s="6"/>
      <c r="F13" s="18"/>
    </row>
    <row r="14" spans="1:7">
      <c r="A14" s="17"/>
      <c r="B14" s="6"/>
      <c r="C14" s="6"/>
      <c r="D14" s="6"/>
      <c r="E14" s="6"/>
      <c r="F14" s="18"/>
    </row>
    <row r="15" spans="1:7">
      <c r="A15" s="17"/>
      <c r="B15" s="6"/>
      <c r="C15" s="6"/>
      <c r="D15" s="6"/>
      <c r="E15" s="6"/>
      <c r="F15" s="18"/>
    </row>
    <row r="16" spans="1:7">
      <c r="A16" s="17"/>
      <c r="B16" s="6"/>
      <c r="C16" s="6"/>
      <c r="D16" s="6"/>
      <c r="E16" s="6"/>
      <c r="F16" s="18"/>
    </row>
    <row r="17" spans="1:6">
      <c r="A17" s="17"/>
      <c r="B17" s="6"/>
      <c r="C17" s="6"/>
      <c r="D17" s="6"/>
      <c r="E17" s="6"/>
      <c r="F17" s="18"/>
    </row>
    <row r="18" spans="1:6">
      <c r="A18" s="17"/>
      <c r="B18" s="6"/>
      <c r="C18" s="6"/>
      <c r="D18" s="6"/>
      <c r="E18" s="6"/>
      <c r="F18" s="18"/>
    </row>
    <row r="19" spans="1:6">
      <c r="A19" s="17"/>
      <c r="B19" s="6"/>
      <c r="C19" s="6"/>
      <c r="D19" s="6"/>
      <c r="E19" s="6"/>
      <c r="F19" s="18"/>
    </row>
    <row r="20" spans="1:6">
      <c r="A20" s="17"/>
      <c r="B20" s="6"/>
      <c r="C20" s="6"/>
      <c r="D20" s="6"/>
      <c r="E20" s="6"/>
      <c r="F20" s="18"/>
    </row>
    <row r="21" spans="1:6">
      <c r="A21" s="17"/>
      <c r="B21" s="6"/>
      <c r="C21" s="6"/>
      <c r="D21" s="6"/>
      <c r="E21" s="6"/>
      <c r="F21" s="18"/>
    </row>
    <row r="22" spans="1:6">
      <c r="A22" s="17"/>
      <c r="B22" s="6"/>
      <c r="C22" s="6"/>
      <c r="D22" s="6"/>
      <c r="E22" s="6"/>
      <c r="F22" s="18"/>
    </row>
    <row r="23" spans="1:6">
      <c r="A23" s="17"/>
      <c r="B23" s="6"/>
      <c r="C23" s="6"/>
      <c r="D23" s="6"/>
      <c r="E23" s="6"/>
      <c r="F23" s="18"/>
    </row>
    <row r="24" spans="1:6">
      <c r="A24" s="17"/>
      <c r="B24" s="6"/>
      <c r="C24" s="6"/>
      <c r="D24" s="6"/>
      <c r="E24" s="6"/>
      <c r="F24" s="18"/>
    </row>
    <row r="25" spans="1:6">
      <c r="A25" s="17"/>
      <c r="B25" s="6"/>
      <c r="C25" s="6"/>
      <c r="D25" s="6"/>
      <c r="E25" s="6"/>
      <c r="F25" s="18"/>
    </row>
    <row r="26" spans="1:6">
      <c r="A26" s="17"/>
      <c r="B26" s="6"/>
      <c r="C26" s="6"/>
      <c r="D26" s="6"/>
      <c r="E26" s="6"/>
      <c r="F26" s="18"/>
    </row>
    <row r="27" spans="1:6">
      <c r="A27" s="17"/>
      <c r="B27" s="6"/>
      <c r="C27" s="6"/>
      <c r="D27" s="6"/>
      <c r="E27" s="6"/>
      <c r="F27" s="18"/>
    </row>
    <row r="28" spans="1:6">
      <c r="A28" s="17"/>
      <c r="B28" s="6"/>
      <c r="C28" s="6"/>
      <c r="D28" s="6"/>
      <c r="E28" s="6"/>
      <c r="F28" s="18"/>
    </row>
    <row r="29" spans="1:6">
      <c r="A29" s="19"/>
      <c r="B29" s="20"/>
      <c r="C29" s="20"/>
      <c r="D29" s="20"/>
      <c r="E29" s="20"/>
      <c r="F29" s="29"/>
    </row>
    <row r="30" spans="1:6" ht="33.75" customHeight="1">
      <c r="A30" s="28"/>
      <c r="D30" s="6"/>
      <c r="E30" s="6"/>
      <c r="F30" s="6"/>
    </row>
    <row r="31" spans="1:6" ht="15">
      <c r="A31" s="28" t="s">
        <v>214</v>
      </c>
      <c r="B31" s="68"/>
      <c r="C31" s="68"/>
      <c r="D31" s="428" t="s">
        <v>218</v>
      </c>
      <c r="E31" s="7"/>
      <c r="F31" s="7"/>
    </row>
    <row r="32" spans="1:6" ht="18.75">
      <c r="A32" s="86">
        <v>1</v>
      </c>
      <c r="B32" s="188" t="s">
        <v>231</v>
      </c>
      <c r="C32" s="429" t="s">
        <v>140</v>
      </c>
      <c r="D32" s="409">
        <v>210</v>
      </c>
      <c r="E32" s="7"/>
      <c r="F32" s="7"/>
    </row>
    <row r="33" spans="1:14" ht="18.75">
      <c r="A33" s="86">
        <v>2</v>
      </c>
      <c r="B33" s="45" t="s">
        <v>215</v>
      </c>
      <c r="C33" s="429" t="s">
        <v>152</v>
      </c>
      <c r="D33" s="409">
        <v>175</v>
      </c>
      <c r="E33" s="7"/>
      <c r="F33" s="7"/>
    </row>
    <row r="34" spans="1:14" ht="18.75">
      <c r="A34" s="86">
        <v>3</v>
      </c>
      <c r="B34" s="45" t="s">
        <v>220</v>
      </c>
      <c r="C34" s="429" t="s">
        <v>153</v>
      </c>
      <c r="D34" s="409">
        <v>220</v>
      </c>
      <c r="E34" s="22"/>
      <c r="F34" s="7"/>
    </row>
    <row r="35" spans="1:14" ht="21.75" customHeight="1">
      <c r="A35" s="28" t="s">
        <v>217</v>
      </c>
      <c r="D35"/>
      <c r="E35" s="225" t="s">
        <v>101</v>
      </c>
    </row>
    <row r="36" spans="1:14" ht="15.75">
      <c r="A36" s="86">
        <v>4</v>
      </c>
      <c r="B36" s="585" t="s">
        <v>505</v>
      </c>
      <c r="C36" s="585"/>
      <c r="D36" s="410" t="s">
        <v>120</v>
      </c>
      <c r="E36" s="430">
        <f>IF(($D$32-150)&lt;0,150,(($D$32*2/3+50)))</f>
        <v>190</v>
      </c>
      <c r="F36" s="7"/>
      <c r="G36" s="13"/>
      <c r="H36"/>
    </row>
    <row r="37" spans="1:14" ht="15.75" customHeight="1">
      <c r="A37" s="86">
        <v>5</v>
      </c>
      <c r="B37" s="188" t="s">
        <v>706</v>
      </c>
      <c r="C37" s="10"/>
      <c r="D37" s="410" t="s">
        <v>105</v>
      </c>
      <c r="E37" s="430">
        <f>+$D$33+(2*$E$36)</f>
        <v>555</v>
      </c>
      <c r="F37" s="225" t="s">
        <v>129</v>
      </c>
      <c r="G37" s="13"/>
      <c r="H37"/>
    </row>
    <row r="38" spans="1:14" ht="15.75">
      <c r="A38" s="86">
        <v>6</v>
      </c>
      <c r="B38" s="188" t="s">
        <v>707</v>
      </c>
      <c r="C38" s="10"/>
      <c r="D38" s="410" t="s">
        <v>119</v>
      </c>
      <c r="E38" s="430">
        <f>(2*$E$36)</f>
        <v>380</v>
      </c>
      <c r="F38" s="411">
        <f>+$E$37*E38/10000</f>
        <v>21.09</v>
      </c>
      <c r="G38" s="13"/>
    </row>
    <row r="39" spans="1:14" ht="18.75">
      <c r="A39" s="88">
        <v>7</v>
      </c>
      <c r="B39" s="188" t="s">
        <v>775</v>
      </c>
      <c r="C39" s="10"/>
      <c r="D39" s="427" t="s">
        <v>784</v>
      </c>
      <c r="E39" s="518">
        <f>+$D$32</f>
        <v>210</v>
      </c>
      <c r="F39" s="13"/>
      <c r="G39" s="13"/>
    </row>
    <row r="40" spans="1:14" ht="42.75" customHeight="1">
      <c r="A40" s="71" t="s">
        <v>74</v>
      </c>
      <c r="B40" s="72"/>
      <c r="C40" s="72"/>
      <c r="D40" s="72"/>
      <c r="E40" s="72"/>
      <c r="F40" s="72" t="str">
        <f>+Inhaltsv.!$C$47</f>
        <v>Technische Daten Spielplatzgeräte - Version 5.08</v>
      </c>
    </row>
    <row r="41" spans="1:14">
      <c r="I41"/>
    </row>
    <row r="42" spans="1:14">
      <c r="I42"/>
    </row>
    <row r="43" spans="1:14">
      <c r="I43"/>
    </row>
    <row r="44" spans="1:14" ht="12.75" customHeight="1">
      <c r="A44"/>
      <c r="B44"/>
      <c r="C44"/>
      <c r="D44"/>
      <c r="E44"/>
      <c r="F44"/>
      <c r="G44"/>
    </row>
    <row r="45" spans="1:14">
      <c r="A45"/>
      <c r="B45"/>
      <c r="C45"/>
      <c r="D45"/>
      <c r="E45"/>
      <c r="F45"/>
      <c r="G45"/>
    </row>
    <row r="46" spans="1:14" ht="24" customHeight="1">
      <c r="A46"/>
      <c r="B46"/>
      <c r="C46"/>
      <c r="D46"/>
      <c r="E46"/>
      <c r="F46"/>
      <c r="G46"/>
    </row>
    <row r="47" spans="1:14" ht="27.75" customHeight="1">
      <c r="B47"/>
      <c r="C47"/>
      <c r="D47"/>
      <c r="H47"/>
      <c r="I47"/>
      <c r="J47"/>
      <c r="K47"/>
      <c r="L47"/>
      <c r="M47"/>
      <c r="N47"/>
    </row>
    <row r="48" spans="1:14" customFormat="1" ht="25.5" customHeight="1">
      <c r="A48" s="3"/>
      <c r="E48" s="3"/>
      <c r="F48" s="3"/>
      <c r="G48" s="3"/>
    </row>
    <row r="49" spans="1:14" customFormat="1">
      <c r="A49" s="3"/>
      <c r="B49" s="2"/>
      <c r="C49" s="2"/>
      <c r="D49" s="2"/>
      <c r="E49" s="3"/>
      <c r="F49" s="3"/>
      <c r="G49" s="3"/>
    </row>
    <row r="50" spans="1:14" customFormat="1">
      <c r="A50" s="3"/>
      <c r="B50" s="2"/>
      <c r="C50" s="2"/>
      <c r="D50" s="2"/>
      <c r="E50" s="3"/>
      <c r="F50" s="3"/>
      <c r="G50" s="3"/>
      <c r="H50" s="3"/>
      <c r="I50" s="3"/>
      <c r="J50" s="3"/>
      <c r="K50" s="3"/>
      <c r="L50" s="3"/>
      <c r="M50" s="3"/>
      <c r="N50" s="3"/>
    </row>
    <row r="51" spans="1:14">
      <c r="B51" s="2"/>
      <c r="C51" s="2"/>
      <c r="D51" s="2"/>
    </row>
    <row r="52" spans="1:14">
      <c r="B52" s="2"/>
      <c r="C52" s="2"/>
      <c r="D52"/>
      <c r="I52"/>
    </row>
    <row r="54" spans="1:14">
      <c r="H54"/>
      <c r="I54"/>
    </row>
    <row r="55" spans="1:14">
      <c r="H55"/>
      <c r="I55"/>
    </row>
    <row r="56" spans="1:14">
      <c r="H56" s="1"/>
      <c r="I56"/>
    </row>
  </sheetData>
  <sheetProtection password="F263" sheet="1" objects="1" scenarios="1" selectLockedCells="1"/>
  <customSheetViews>
    <customSheetView guid="{31116DB4-1D35-4CCD-8F70-BBBAC3126855}" showGridLines="0" topLeftCell="A5">
      <selection activeCell="H32" sqref="H32"/>
      <pageMargins left="0.6692913385826772" right="0.11811023622047245" top="0.23622047244094491" bottom="0.19685039370078741" header="0.23622047244094491" footer="0"/>
      <pageSetup paperSize="9" scale="105" orientation="portrait" horizontalDpi="300" verticalDpi="300" r:id="rId1"/>
      <headerFooter alignWithMargins="0"/>
    </customSheetView>
  </customSheetViews>
  <mergeCells count="6">
    <mergeCell ref="B36:C36"/>
    <mergeCell ref="A1:F2"/>
    <mergeCell ref="B4:D4"/>
    <mergeCell ref="E4:F4"/>
    <mergeCell ref="B3:D3"/>
    <mergeCell ref="E3:F3"/>
  </mergeCells>
  <phoneticPr fontId="0" type="noConversion"/>
  <pageMargins left="0.6692913385826772" right="0.11811023622047245" top="0.23622047244094491" bottom="0.19685039370078741" header="0.23622047244094491" footer="0"/>
  <pageSetup paperSize="9" scale="105" orientation="portrait" horizontalDpi="300" verticalDpi="300"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B8D787B642D4D4887DF6B7ABE0F43DA" ma:contentTypeVersion="1" ma:contentTypeDescription="Ein neues Dokument erstellen." ma:contentTypeScope="" ma:versionID="33c23cd5a899b6e4dc6042854949d0d4">
  <xsd:schema xmlns:xsd="http://www.w3.org/2001/XMLSchema" xmlns:xs="http://www.w3.org/2001/XMLSchema" xmlns:p="http://schemas.microsoft.com/office/2006/metadata/properties" xmlns:ns1="http://schemas.microsoft.com/sharepoint/v3" targetNamespace="http://schemas.microsoft.com/office/2006/metadata/properties" ma:root="true" ma:fieldsID="527feafd7c2aaee042aea6d2d3f7a93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hidden="true"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A33109-873E-4F12-8570-B81AF1E77454}">
  <ds:schemaRefs>
    <ds:schemaRef ds:uri="http://schemas.microsoft.com/sharepoint/v3/contenttype/forms"/>
  </ds:schemaRefs>
</ds:datastoreItem>
</file>

<file path=customXml/itemProps2.xml><?xml version="1.0" encoding="utf-8"?>
<ds:datastoreItem xmlns:ds="http://schemas.openxmlformats.org/officeDocument/2006/customXml" ds:itemID="{42E1C96A-765F-4A44-8CDC-0B5B4538643F}">
  <ds:schemaRefs>
    <ds:schemaRef ds:uri="http://purl.org/dc/terms/"/>
    <ds:schemaRef ds:uri="http://purl.org/dc/elements/1.1/"/>
    <ds:schemaRef ds:uri="http://schemas.microsoft.com/office/2006/metadata/properties"/>
    <ds:schemaRef ds:uri="http://schemas.microsoft.com/sharepoint/v3"/>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848D02A-7055-4C6E-9686-5504D95708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41</vt:i4>
      </vt:variant>
      <vt:variant>
        <vt:lpstr>Benannte Bereiche</vt:lpstr>
      </vt:variant>
      <vt:variant>
        <vt:i4>129</vt:i4>
      </vt:variant>
    </vt:vector>
  </HeadingPairs>
  <TitlesOfParts>
    <vt:vector size="170" baseType="lpstr">
      <vt:lpstr>Titelblatt</vt:lpstr>
      <vt:lpstr>Anleitung</vt:lpstr>
      <vt:lpstr>Übersicht</vt:lpstr>
      <vt:lpstr>Inhaltsv.</vt:lpstr>
      <vt:lpstr>Aufteilung der Norm</vt:lpstr>
      <vt:lpstr>Definitionen</vt:lpstr>
      <vt:lpstr>1.1 Kombiger. Hangeln+Klettern</vt:lpstr>
      <vt:lpstr>1.2 Pyramide</vt:lpstr>
      <vt:lpstr>1.3 Kletterhaus</vt:lpstr>
      <vt:lpstr>1.4 Spielhaus, bekletterbar</vt:lpstr>
      <vt:lpstr>2.1 Hängeschaukel</vt:lpstr>
      <vt:lpstr>2.2 Gondelschaukel</vt:lpstr>
      <vt:lpstr>2.3 Kontaktschaukel</vt:lpstr>
      <vt:lpstr>2.4 Hängematte</vt:lpstr>
      <vt:lpstr>2.5 Einpunktschaukel</vt:lpstr>
      <vt:lpstr>3.1 Hangrutsche</vt:lpstr>
      <vt:lpstr>3.2 Freistehende Rutsche</vt:lpstr>
      <vt:lpstr>3.3 Kombinierte Rutsche</vt:lpstr>
      <vt:lpstr>3.4 Spielturm mit Spiralrutsche</vt:lpstr>
      <vt:lpstr>4.1 Seilbahn</vt:lpstr>
      <vt:lpstr>5.1 Klassisches Karussell</vt:lpstr>
      <vt:lpstr>5.2 Klass. Karussell hoch</vt:lpstr>
      <vt:lpstr>5.3 Kletterbaum, drehbar</vt:lpstr>
      <vt:lpstr>5.4 Kletterbaum mit Sitzen</vt:lpstr>
      <vt:lpstr>5.5 Rundlauf</vt:lpstr>
      <vt:lpstr>5.6 Drehscheibe</vt:lpstr>
      <vt:lpstr>6.1 Wippschaukel</vt:lpstr>
      <vt:lpstr>6.2 1-Punkt-Wippgerät</vt:lpstr>
      <vt:lpstr>6.3 Mehrpunkt-Wippgerät</vt:lpstr>
      <vt:lpstr>6.4 Schwingwippe</vt:lpstr>
      <vt:lpstr>6.5 Doppelfederwippe</vt:lpstr>
      <vt:lpstr>7.1 Spielplatzbeurteilung</vt:lpstr>
      <vt:lpstr>7.2 Inspektionen</vt:lpstr>
      <vt:lpstr>7.3 Fangstellen</vt:lpstr>
      <vt:lpstr>7.4 Prüfkörper Fangstellen</vt:lpstr>
      <vt:lpstr>7.5 Kontrollblatt</vt:lpstr>
      <vt:lpstr>7.6 Fundamente</vt:lpstr>
      <vt:lpstr>7.7 Stossdämpfende  Materialien</vt:lpstr>
      <vt:lpstr>RISK Erläuterungen</vt:lpstr>
      <vt:lpstr>RISK Gewichtung</vt:lpstr>
      <vt:lpstr>RISK Beurteilung</vt:lpstr>
      <vt:lpstr>'1.3 Kletterhaus'!A_Hutte</vt:lpstr>
      <vt:lpstr>'1.2 Pyramide'!A_Pyramide</vt:lpstr>
      <vt:lpstr>'1.1 Kombiger. Hangeln+Klettern'!AParallélépipède</vt:lpstr>
      <vt:lpstr>'6.1 Wippschaukel'!Balançoire_fléau</vt:lpstr>
      <vt:lpstr>'6.2 1-Punkt-Wippgerät'!Balançoire_fléau</vt:lpstr>
      <vt:lpstr>'6.3 Mehrpunkt-Wippgerät'!Balançoire_fléau</vt:lpstr>
      <vt:lpstr>'6.4 Schwingwippe'!Balançoire_fléau</vt:lpstr>
      <vt:lpstr>Balançoire_rotative_et_oscillante_selon_EN_1176_6__2008</vt:lpstr>
      <vt:lpstr>'2.1 Hängeschaukel'!Balançoire_suspendue</vt:lpstr>
      <vt:lpstr>'2.2 Gondelschaukel'!Balançoire_suspendue</vt:lpstr>
      <vt:lpstr>'2.3 Kontaktschaukel'!Balançoire_suspendue</vt:lpstr>
      <vt:lpstr>'2.4 Hängematte'!Balançoire_suspendue</vt:lpstr>
      <vt:lpstr>'2.5 Einpunktschaukel'!Balançoire_suspendue</vt:lpstr>
      <vt:lpstr>Cabane</vt:lpstr>
      <vt:lpstr>'2.2 Gondelschaukel'!Calcul_balançoire_EXPLICATIONS</vt:lpstr>
      <vt:lpstr>'2.3 Kontaktschaukel'!Calcul_balançoire_EXPLICATIONS</vt:lpstr>
      <vt:lpstr>'2.4 Hängematte'!Calcul_balançoire_EXPLICATIONS</vt:lpstr>
      <vt:lpstr>'2.5 Einpunktschaukel'!Calcul_balançoire_EXPLICATIONS</vt:lpstr>
      <vt:lpstr>Calcul_balançoire_EXPLICATIONS</vt:lpstr>
      <vt:lpstr>'3.1 Hangrutsche'!Cheval_bascule</vt:lpstr>
      <vt:lpstr>'3.2 Freistehende Rutsche'!Cheval_bascule</vt:lpstr>
      <vt:lpstr>'7.6 Fundamente'!Cheval_bascule</vt:lpstr>
      <vt:lpstr>CL_1</vt:lpstr>
      <vt:lpstr>'3.3 Kombinierte Rutsche'!Commentaires_tour_grimpe</vt:lpstr>
      <vt:lpstr>'3.4 Spielturm mit Spiralrutsche'!Commentaires_tour_grimpe</vt:lpstr>
      <vt:lpstr>'5.3 Kletterbaum, drehbar'!Commentaires_tour_grimpe</vt:lpstr>
      <vt:lpstr>contrôl_aires_jeu</vt:lpstr>
      <vt:lpstr>'1.2 Pyramide'!Croquis_hutte</vt:lpstr>
      <vt:lpstr>'1.4 Spielhaus, bekletterbar'!Croquis_hutte</vt:lpstr>
      <vt:lpstr>Croquis_hutte</vt:lpstr>
      <vt:lpstr>'3.1 Hangrutsche'!Croquis_manège_double_oscillant</vt:lpstr>
      <vt:lpstr>'3.2 Freistehende Rutsche'!Croquis_manège_double_oscillant</vt:lpstr>
      <vt:lpstr>'5.6 Drehscheibe'!Croquis_manège_double_oscillant</vt:lpstr>
      <vt:lpstr>'6.5 Doppelfederwippe'!Croquis_manège_double_oscillant</vt:lpstr>
      <vt:lpstr>'7.6 Fundamente'!Croquis_manège_double_oscillant</vt:lpstr>
      <vt:lpstr>'5.5 Rundlauf'!Croquis_manège_sièges_suspendus</vt:lpstr>
      <vt:lpstr>'1.2 Pyramide'!Croquis_parallépipède</vt:lpstr>
      <vt:lpstr>'1.3 Kletterhaus'!Croquis_parallépipède</vt:lpstr>
      <vt:lpstr>'1.4 Spielhaus, bekletterbar'!Croquis_parallépipède</vt:lpstr>
      <vt:lpstr>Croquis_parallépipède</vt:lpstr>
      <vt:lpstr>Définitions</vt:lpstr>
      <vt:lpstr>'1.4 Spielhaus, bekletterbar'!Dessin_calcul_escarpolette</vt:lpstr>
      <vt:lpstr>'2.1 Hängeschaukel'!Dessin_calcul_escarpolette</vt:lpstr>
      <vt:lpstr>'2.2 Gondelschaukel'!Dessin_calcul_escarpolette</vt:lpstr>
      <vt:lpstr>'2.3 Kontaktschaukel'!Dessin_calcul_escarpolette</vt:lpstr>
      <vt:lpstr>'2.4 Hängematte'!Dessin_calcul_escarpolette</vt:lpstr>
      <vt:lpstr>'2.5 Einpunktschaukel'!Dessin_calcul_escarpolette</vt:lpstr>
      <vt:lpstr>'3.1 Hangrutsche'!Dessin_calcul_escarpolette</vt:lpstr>
      <vt:lpstr>'3.2 Freistehende Rutsche'!Dessin_calcul_escarpolette</vt:lpstr>
      <vt:lpstr>'5.1 Klassisches Karussell'!Dessin_calcul_escarpolette</vt:lpstr>
      <vt:lpstr>'5.2 Klass. Karussell hoch'!Dessin_calcul_escarpolette</vt:lpstr>
      <vt:lpstr>'5.4 Kletterbaum mit Sitzen'!Dessin_calcul_escarpolette</vt:lpstr>
      <vt:lpstr>'5.5 Rundlauf'!Dessin_calcul_escarpolette</vt:lpstr>
      <vt:lpstr>'5.6 Drehscheibe'!Dessin_calcul_escarpolette</vt:lpstr>
      <vt:lpstr>'6.1 Wippschaukel'!Dessin_calcul_escarpolette</vt:lpstr>
      <vt:lpstr>'6.2 1-Punkt-Wippgerät'!Dessin_calcul_escarpolette</vt:lpstr>
      <vt:lpstr>'6.3 Mehrpunkt-Wippgerät'!Dessin_calcul_escarpolette</vt:lpstr>
      <vt:lpstr>'6.4 Schwingwippe'!Dessin_calcul_escarpolette</vt:lpstr>
      <vt:lpstr>'6.5 Doppelfederwippe'!Dessin_calcul_escarpolette</vt:lpstr>
      <vt:lpstr>'7.6 Fundamente'!Dessin_calcul_escarpolette</vt:lpstr>
      <vt:lpstr>'3.3 Kombinierte Rutsche'!Dessin_calcul_tour</vt:lpstr>
      <vt:lpstr>'3.4 Spielturm mit Spiralrutsche'!Dessin_calcul_tour</vt:lpstr>
      <vt:lpstr>'5.3 Kletterbaum, drehbar'!Dessin_calcul_tour</vt:lpstr>
      <vt:lpstr>'1.1 Kombiger. Hangeln+Klettern'!Druckbereich</vt:lpstr>
      <vt:lpstr>'1.2 Pyramide'!Druckbereich</vt:lpstr>
      <vt:lpstr>'1.3 Kletterhaus'!Druckbereich</vt:lpstr>
      <vt:lpstr>'1.4 Spielhaus, bekletterbar'!Druckbereich</vt:lpstr>
      <vt:lpstr>'2.1 Hängeschaukel'!Druckbereich</vt:lpstr>
      <vt:lpstr>'2.2 Gondelschaukel'!Druckbereich</vt:lpstr>
      <vt:lpstr>'2.3 Kontaktschaukel'!Druckbereich</vt:lpstr>
      <vt:lpstr>'2.4 Hängematte'!Druckbereich</vt:lpstr>
      <vt:lpstr>'2.5 Einpunktschaukel'!Druckbereich</vt:lpstr>
      <vt:lpstr>'3.1 Hangrutsche'!Druckbereich</vt:lpstr>
      <vt:lpstr>'3.2 Freistehende Rutsche'!Druckbereich</vt:lpstr>
      <vt:lpstr>'3.3 Kombinierte Rutsche'!Druckbereich</vt:lpstr>
      <vt:lpstr>'3.4 Spielturm mit Spiralrutsche'!Druckbereich</vt:lpstr>
      <vt:lpstr>'4.1 Seilbahn'!Druckbereich</vt:lpstr>
      <vt:lpstr>'5.1 Klassisches Karussell'!Druckbereich</vt:lpstr>
      <vt:lpstr>'5.2 Klass. Karussell hoch'!Druckbereich</vt:lpstr>
      <vt:lpstr>'5.3 Kletterbaum, drehbar'!Druckbereich</vt:lpstr>
      <vt:lpstr>'5.4 Kletterbaum mit Sitzen'!Druckbereich</vt:lpstr>
      <vt:lpstr>'5.5 Rundlauf'!Druckbereich</vt:lpstr>
      <vt:lpstr>'5.6 Drehscheibe'!Druckbereich</vt:lpstr>
      <vt:lpstr>'6.1 Wippschaukel'!Druckbereich</vt:lpstr>
      <vt:lpstr>'6.2 1-Punkt-Wippgerät'!Druckbereich</vt:lpstr>
      <vt:lpstr>'6.3 Mehrpunkt-Wippgerät'!Druckbereich</vt:lpstr>
      <vt:lpstr>'6.4 Schwingwippe'!Druckbereich</vt:lpstr>
      <vt:lpstr>'6.5 Doppelfederwippe'!Druckbereich</vt:lpstr>
      <vt:lpstr>'7.1 Spielplatzbeurteilung'!Druckbereich</vt:lpstr>
      <vt:lpstr>'7.2 Inspektionen'!Druckbereich</vt:lpstr>
      <vt:lpstr>'7.3 Fangstellen'!Druckbereich</vt:lpstr>
      <vt:lpstr>'7.4 Prüfkörper Fangstellen'!Druckbereich</vt:lpstr>
      <vt:lpstr>'7.5 Kontrollblatt'!Druckbereich</vt:lpstr>
      <vt:lpstr>'7.6 Fundamente'!Druckbereich</vt:lpstr>
      <vt:lpstr>'7.7 Stossdämpfende  Materialien'!Druckbereich</vt:lpstr>
      <vt:lpstr>Anleitung!Druckbereich</vt:lpstr>
      <vt:lpstr>'Aufteilung der Norm'!Druckbereich</vt:lpstr>
      <vt:lpstr>Definitionen!Druckbereich</vt:lpstr>
      <vt:lpstr>Inhaltsv.!Druckbereich</vt:lpstr>
      <vt:lpstr>'RISK Beurteilung'!Druckbereich</vt:lpstr>
      <vt:lpstr>'RISK Erläuterungen'!Druckbereich</vt:lpstr>
      <vt:lpstr>'RISK Gewichtung'!Druckbereich</vt:lpstr>
      <vt:lpstr>Titelblatt!Druckbereich</vt:lpstr>
      <vt:lpstr>Übersicht!Druckbereich</vt:lpstr>
      <vt:lpstr>Erlaüterung_Schaukel</vt:lpstr>
      <vt:lpstr>Explications</vt:lpstr>
      <vt:lpstr>Explications_TOUR_COMBINEE</vt:lpstr>
      <vt:lpstr>'7.4 Prüfkörper Fangstellen'!fiche_contrôle</vt:lpstr>
      <vt:lpstr>fiche_contrôle</vt:lpstr>
      <vt:lpstr>'7.6 Fundamente'!Fondations</vt:lpstr>
      <vt:lpstr>'1.3 Kletterhaus'!Hutte</vt:lpstr>
      <vt:lpstr>Hyperlink</vt:lpstr>
      <vt:lpstr>Anleitung!Mode_emploi</vt:lpstr>
      <vt:lpstr>Mode_emploi_impression</vt:lpstr>
      <vt:lpstr>'1.1 Kombiger. Hangeln+Klettern'!Parallélépipède</vt:lpstr>
      <vt:lpstr>Parties_norme</vt:lpstr>
      <vt:lpstr>'5.5 Rundlauf'!Pas_de_géant</vt:lpstr>
      <vt:lpstr>Pondération</vt:lpstr>
      <vt:lpstr>'1.2 Pyramide'!Pyramide</vt:lpstr>
      <vt:lpstr>Pyramide</vt:lpstr>
      <vt:lpstr>'RISK Erläuterungen'!RANGE_A1_B14</vt:lpstr>
      <vt:lpstr>'RISK Gewichtung'!RANGE_A1_B18</vt:lpstr>
      <vt:lpstr>Risques_coincement</vt:lpstr>
      <vt:lpstr>schéma_évaluation_aires_jeu</vt:lpstr>
      <vt:lpstr>Table_des_matières</vt:lpstr>
      <vt:lpstr>'3.1 Hangrutsche'!Toboggan_intégré_terrain</vt:lpstr>
      <vt:lpstr>'3.2 Freistehende Rutsche'!Toboggan_intégré_terrain</vt:lpstr>
      <vt:lpstr>Tour_tob_hélicoïdal</vt:lpstr>
      <vt:lpstr>'7.7 Stossdämpfende  Materialien'!Valeur_revêtements_sol</vt:lpstr>
    </vt:vector>
  </TitlesOfParts>
  <Company>bfu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Claude Béguin</dc:creator>
  <cp:lastModifiedBy>Benedikt Bucherer</cp:lastModifiedBy>
  <cp:lastPrinted>2011-11-11T13:09:54Z</cp:lastPrinted>
  <dcterms:created xsi:type="dcterms:W3CDTF">2001-01-12T22:28:50Z</dcterms:created>
  <dcterms:modified xsi:type="dcterms:W3CDTF">2019-10-25T08:38:16Z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0x0101006B8D787B642D4D4887DF6B7ABE0F43DA</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